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F:\Tech Support\Fire Alarm\Battery Calcs Spreadsheets\Updated Battery Calcs\"/>
    </mc:Choice>
  </mc:AlternateContent>
  <xr:revisionPtr revIDLastSave="0" documentId="8_{0164B1BC-C4A4-41E3-8D35-2A9AE5A1DE9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4410G3" sheetId="1" r:id="rId1"/>
    <sheet name="Device Database" sheetId="2" state="hidden" r:id="rId2"/>
    <sheet name="User Defined" sheetId="3" r:id="rId3"/>
  </sheets>
  <definedNames>
    <definedName name="_xlnm._FilterDatabase" localSheetId="0" hidden="1">'4410G3'!$K$79:$K$87</definedName>
    <definedName name="_xlnm._FilterDatabase" localSheetId="1" hidden="1">'Device Database'!$B$1:$D$143</definedName>
    <definedName name="Conv_Detectors">'Device Database'!$B$434:$B$440</definedName>
    <definedName name="Horn_Strobes">'Device Database'!$B$4:$B$172</definedName>
    <definedName name="Horns">'Device Database'!$B$356:$B$368</definedName>
    <definedName name="MiniHorns">'Device Database'!$B$394:$B$397</definedName>
    <definedName name="Other_Notification">'Device Database'!$B$401:$B$413</definedName>
    <definedName name="PLINK_Devices">'Device Database'!$B$444:$B$446</definedName>
    <definedName name="_xlnm.Print_Area" localSheetId="0">'4410G3'!$A$1:$J$276</definedName>
    <definedName name="SLC_Aux_Power">'Device Database'!$B$418:$B$430</definedName>
    <definedName name="Strobes">'Device Database'!$B$206:$B$344</definedName>
    <definedName name="User_Defined">'User Defined'!$B$4:$B$103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26" i="1" l="1"/>
  <c r="I26" i="1"/>
  <c r="G28" i="1"/>
  <c r="I28" i="1"/>
  <c r="H271" i="1"/>
  <c r="H270" i="1"/>
  <c r="H269" i="1"/>
  <c r="H268" i="1"/>
  <c r="H267" i="1"/>
  <c r="H252" i="1"/>
  <c r="H251" i="1"/>
  <c r="H250" i="1"/>
  <c r="H249" i="1"/>
  <c r="H248" i="1"/>
  <c r="H233" i="1"/>
  <c r="H232" i="1"/>
  <c r="H231" i="1"/>
  <c r="H230" i="1"/>
  <c r="H229" i="1"/>
  <c r="H214" i="1"/>
  <c r="H213" i="1"/>
  <c r="H212" i="1"/>
  <c r="H211" i="1"/>
  <c r="H210" i="1"/>
  <c r="H190" i="1"/>
  <c r="H189" i="1"/>
  <c r="H188" i="1"/>
  <c r="H187" i="1"/>
  <c r="H186" i="1"/>
  <c r="H169" i="1"/>
  <c r="H168" i="1"/>
  <c r="H167" i="1"/>
  <c r="H166" i="1"/>
  <c r="H165" i="1"/>
  <c r="H148" i="1"/>
  <c r="H147" i="1"/>
  <c r="H146" i="1"/>
  <c r="H145" i="1"/>
  <c r="H144" i="1"/>
  <c r="H125" i="1"/>
  <c r="H124" i="1"/>
  <c r="H123" i="1"/>
  <c r="H122" i="1"/>
  <c r="H121" i="1"/>
  <c r="H104" i="1"/>
  <c r="H103" i="1"/>
  <c r="H102" i="1"/>
  <c r="H101" i="1"/>
  <c r="H100" i="1"/>
  <c r="H83" i="1"/>
  <c r="H82" i="1"/>
  <c r="H81" i="1"/>
  <c r="H80" i="1"/>
  <c r="H79" i="1"/>
  <c r="F271" i="1"/>
  <c r="F270" i="1"/>
  <c r="F269" i="1"/>
  <c r="F268" i="1"/>
  <c r="F267" i="1"/>
  <c r="F252" i="1"/>
  <c r="F251" i="1"/>
  <c r="F250" i="1"/>
  <c r="F249" i="1"/>
  <c r="F248" i="1"/>
  <c r="F233" i="1"/>
  <c r="F232" i="1"/>
  <c r="F231" i="1"/>
  <c r="F230" i="1"/>
  <c r="F229" i="1"/>
  <c r="F214" i="1"/>
  <c r="F213" i="1"/>
  <c r="F212" i="1"/>
  <c r="F211" i="1"/>
  <c r="F210" i="1"/>
  <c r="F190" i="1"/>
  <c r="F189" i="1"/>
  <c r="F188" i="1"/>
  <c r="F187" i="1"/>
  <c r="F186" i="1"/>
  <c r="F169" i="1"/>
  <c r="F168" i="1"/>
  <c r="F167" i="1"/>
  <c r="F166" i="1"/>
  <c r="F165" i="1"/>
  <c r="F148" i="1"/>
  <c r="F147" i="1"/>
  <c r="F146" i="1"/>
  <c r="F145" i="1"/>
  <c r="F144" i="1"/>
  <c r="F125" i="1"/>
  <c r="F124" i="1"/>
  <c r="F123" i="1"/>
  <c r="F122" i="1"/>
  <c r="F121" i="1"/>
  <c r="F104" i="1"/>
  <c r="F103" i="1"/>
  <c r="F102" i="1"/>
  <c r="F101" i="1"/>
  <c r="F100" i="1"/>
  <c r="F83" i="1"/>
  <c r="F82" i="1"/>
  <c r="F81" i="1"/>
  <c r="F80" i="1"/>
  <c r="F79" i="1"/>
  <c r="D59" i="1"/>
  <c r="C36" i="1"/>
  <c r="D36" i="1"/>
  <c r="C37" i="1"/>
  <c r="D37" i="1"/>
  <c r="C38" i="1"/>
  <c r="D38" i="1"/>
  <c r="C39" i="1"/>
  <c r="D39" i="1"/>
  <c r="C40" i="1"/>
  <c r="D40" i="1"/>
  <c r="C41" i="1"/>
  <c r="D41" i="1"/>
  <c r="C46" i="1"/>
  <c r="D46" i="1"/>
  <c r="C47" i="1"/>
  <c r="D47" i="1"/>
  <c r="C48" i="1"/>
  <c r="D48" i="1"/>
  <c r="C49" i="1"/>
  <c r="D49" i="1"/>
  <c r="D58" i="1"/>
  <c r="G59" i="1"/>
  <c r="I59" i="1"/>
  <c r="D60" i="1"/>
  <c r="I63" i="1"/>
  <c r="G68" i="1"/>
  <c r="I68" i="1"/>
  <c r="I70" i="1"/>
  <c r="D263" i="1" l="1"/>
  <c r="D244" i="1"/>
  <c r="D225" i="1"/>
  <c r="D206" i="1"/>
  <c r="D182" i="1"/>
  <c r="D161" i="1"/>
  <c r="D140" i="1"/>
  <c r="D117" i="1"/>
  <c r="D96" i="1"/>
  <c r="D75" i="1"/>
  <c r="B275" i="1" l="1"/>
  <c r="B256" i="1"/>
  <c r="I30" i="1" l="1"/>
  <c r="I29" i="1"/>
  <c r="G30" i="1"/>
  <c r="G29" i="1"/>
  <c r="I105" i="1"/>
  <c r="I106" i="1"/>
  <c r="I107" i="1"/>
  <c r="I108" i="1"/>
  <c r="I109" i="1"/>
  <c r="G105" i="1"/>
  <c r="G106" i="1"/>
  <c r="G107" i="1"/>
  <c r="G108" i="1"/>
  <c r="G109" i="1"/>
  <c r="I84" i="1"/>
  <c r="I85" i="1"/>
  <c r="I86" i="1"/>
  <c r="I87" i="1"/>
  <c r="I88" i="1"/>
  <c r="G84" i="1"/>
  <c r="G85" i="1"/>
  <c r="G86" i="1"/>
  <c r="G87" i="1"/>
  <c r="G88" i="1"/>
  <c r="I20" i="1"/>
  <c r="G20" i="1"/>
  <c r="I101" i="1"/>
  <c r="I102" i="1"/>
  <c r="I103" i="1"/>
  <c r="I104" i="1"/>
  <c r="G101" i="1"/>
  <c r="G102" i="1"/>
  <c r="G103" i="1"/>
  <c r="G104" i="1"/>
  <c r="I80" i="1"/>
  <c r="I81" i="1"/>
  <c r="I82" i="1"/>
  <c r="I83" i="1"/>
  <c r="G80" i="1"/>
  <c r="G81" i="1"/>
  <c r="G82" i="1"/>
  <c r="G83" i="1"/>
  <c r="I144" i="1" l="1"/>
  <c r="G144" i="1"/>
  <c r="I121" i="1"/>
  <c r="G121" i="1"/>
  <c r="I100" i="1"/>
  <c r="G100" i="1"/>
  <c r="I25" i="1" l="1"/>
  <c r="I24" i="1"/>
  <c r="G24" i="1"/>
  <c r="G25" i="1"/>
  <c r="I199" i="1"/>
  <c r="G199" i="1"/>
  <c r="B196" i="1"/>
  <c r="B154" i="1"/>
  <c r="I274" i="1"/>
  <c r="G274" i="1"/>
  <c r="I273" i="1"/>
  <c r="G273" i="1"/>
  <c r="I272" i="1"/>
  <c r="G272" i="1"/>
  <c r="I271" i="1"/>
  <c r="G271" i="1"/>
  <c r="I270" i="1"/>
  <c r="G270" i="1"/>
  <c r="I269" i="1"/>
  <c r="G269" i="1"/>
  <c r="I268" i="1"/>
  <c r="G268" i="1"/>
  <c r="I267" i="1"/>
  <c r="G267" i="1"/>
  <c r="F263" i="1"/>
  <c r="D261" i="1"/>
  <c r="I258" i="1"/>
  <c r="I255" i="1"/>
  <c r="G255" i="1"/>
  <c r="I254" i="1"/>
  <c r="G254" i="1"/>
  <c r="G248" i="1"/>
  <c r="G249" i="1"/>
  <c r="G250" i="1"/>
  <c r="G251" i="1"/>
  <c r="G252" i="1"/>
  <c r="G253" i="1"/>
  <c r="I253" i="1"/>
  <c r="I252" i="1"/>
  <c r="I251" i="1"/>
  <c r="I250" i="1"/>
  <c r="I249" i="1"/>
  <c r="I248" i="1"/>
  <c r="F244" i="1"/>
  <c r="D242" i="1"/>
  <c r="I239" i="1"/>
  <c r="I195" i="1"/>
  <c r="G195" i="1"/>
  <c r="I194" i="1"/>
  <c r="G194" i="1"/>
  <c r="I193" i="1"/>
  <c r="G193" i="1"/>
  <c r="I192" i="1"/>
  <c r="G192" i="1"/>
  <c r="I191" i="1"/>
  <c r="I186" i="1"/>
  <c r="I187" i="1"/>
  <c r="I188" i="1"/>
  <c r="I189" i="1"/>
  <c r="I190" i="1"/>
  <c r="G191" i="1"/>
  <c r="G190" i="1"/>
  <c r="G189" i="1"/>
  <c r="G188" i="1"/>
  <c r="G187" i="1"/>
  <c r="G186" i="1"/>
  <c r="F182" i="1"/>
  <c r="D180" i="1"/>
  <c r="I177" i="1"/>
  <c r="B175" i="1"/>
  <c r="I174" i="1"/>
  <c r="G174" i="1"/>
  <c r="I173" i="1"/>
  <c r="G173" i="1"/>
  <c r="I172" i="1"/>
  <c r="G172" i="1"/>
  <c r="I171" i="1"/>
  <c r="G171" i="1"/>
  <c r="I170" i="1"/>
  <c r="G170" i="1"/>
  <c r="I169" i="1"/>
  <c r="G169" i="1"/>
  <c r="I168" i="1"/>
  <c r="G168" i="1"/>
  <c r="I167" i="1"/>
  <c r="G167" i="1"/>
  <c r="I166" i="1"/>
  <c r="G166" i="1"/>
  <c r="I165" i="1"/>
  <c r="G165" i="1"/>
  <c r="F161" i="1"/>
  <c r="D159" i="1"/>
  <c r="I156" i="1"/>
  <c r="I153" i="1"/>
  <c r="G153" i="1"/>
  <c r="I152" i="1"/>
  <c r="G152" i="1"/>
  <c r="I151" i="1"/>
  <c r="G151" i="1"/>
  <c r="I150" i="1"/>
  <c r="G150" i="1"/>
  <c r="I149" i="1"/>
  <c r="G149" i="1"/>
  <c r="I148" i="1"/>
  <c r="G148" i="1"/>
  <c r="I147" i="1"/>
  <c r="G147" i="1"/>
  <c r="I146" i="1"/>
  <c r="G146" i="1"/>
  <c r="I145" i="1"/>
  <c r="G145" i="1"/>
  <c r="I135" i="1"/>
  <c r="F140" i="1"/>
  <c r="D138" i="1"/>
  <c r="B131" i="1"/>
  <c r="I130" i="1"/>
  <c r="G130" i="1"/>
  <c r="I129" i="1"/>
  <c r="G129" i="1"/>
  <c r="I128" i="1"/>
  <c r="G128" i="1"/>
  <c r="I127" i="1"/>
  <c r="G122" i="1"/>
  <c r="G123" i="1"/>
  <c r="G124" i="1"/>
  <c r="G125" i="1"/>
  <c r="G126" i="1"/>
  <c r="I126" i="1"/>
  <c r="I125" i="1"/>
  <c r="I124" i="1"/>
  <c r="I123" i="1"/>
  <c r="I122" i="1"/>
  <c r="F117" i="1"/>
  <c r="D115" i="1"/>
  <c r="I112" i="1"/>
  <c r="I21" i="1"/>
  <c r="I53" i="1" s="1"/>
  <c r="G21" i="1"/>
  <c r="G53" i="1" s="1"/>
  <c r="B237" i="1"/>
  <c r="I236" i="1"/>
  <c r="G236" i="1"/>
  <c r="I235" i="1"/>
  <c r="G235" i="1"/>
  <c r="I234" i="1"/>
  <c r="G234" i="1"/>
  <c r="I233" i="1"/>
  <c r="G233" i="1"/>
  <c r="I232" i="1"/>
  <c r="G232" i="1"/>
  <c r="I231" i="1"/>
  <c r="G231" i="1"/>
  <c r="I230" i="1"/>
  <c r="G230" i="1"/>
  <c r="I229" i="1"/>
  <c r="G229" i="1"/>
  <c r="F225" i="1"/>
  <c r="D223" i="1"/>
  <c r="I220" i="1"/>
  <c r="B218" i="1"/>
  <c r="I217" i="1"/>
  <c r="G217" i="1"/>
  <c r="I216" i="1"/>
  <c r="G216" i="1"/>
  <c r="I215" i="1"/>
  <c r="G215" i="1"/>
  <c r="I214" i="1"/>
  <c r="G214" i="1"/>
  <c r="I213" i="1"/>
  <c r="G213" i="1"/>
  <c r="I212" i="1"/>
  <c r="G212" i="1"/>
  <c r="I211" i="1"/>
  <c r="G211" i="1"/>
  <c r="I210" i="1"/>
  <c r="G210" i="1"/>
  <c r="F206" i="1"/>
  <c r="D204" i="1"/>
  <c r="I201" i="1"/>
  <c r="F96" i="1"/>
  <c r="F75" i="1"/>
  <c r="B110" i="1"/>
  <c r="D94" i="1"/>
  <c r="I91" i="1"/>
  <c r="B89" i="1"/>
  <c r="G79" i="1"/>
  <c r="I79" i="1"/>
  <c r="D73" i="1"/>
  <c r="I32" i="1" l="1"/>
  <c r="I54" i="1" s="1"/>
  <c r="G32" i="1"/>
  <c r="G54" i="1" s="1"/>
  <c r="I175" i="1"/>
  <c r="I40" i="1" s="1"/>
  <c r="I218" i="1"/>
  <c r="I46" i="1" s="1"/>
  <c r="I275" i="1"/>
  <c r="I49" i="1" s="1"/>
  <c r="I237" i="1"/>
  <c r="I47" i="1" s="1"/>
  <c r="I256" i="1"/>
  <c r="I48" i="1" s="1"/>
  <c r="I110" i="1"/>
  <c r="I37" i="1" s="1"/>
  <c r="G110" i="1"/>
  <c r="G37" i="1" s="1"/>
  <c r="I131" i="1"/>
  <c r="I38" i="1" s="1"/>
  <c r="G75" i="1"/>
  <c r="H75" i="1" s="1"/>
  <c r="G89" i="1"/>
  <c r="G36" i="1" s="1"/>
  <c r="G117" i="1"/>
  <c r="H117" i="1" s="1"/>
  <c r="G131" i="1"/>
  <c r="G38" i="1" s="1"/>
  <c r="G161" i="1"/>
  <c r="H161" i="1" s="1"/>
  <c r="G175" i="1"/>
  <c r="G40" i="1" s="1"/>
  <c r="G244" i="1"/>
  <c r="H244" i="1" s="1"/>
  <c r="G256" i="1"/>
  <c r="G48" i="1" s="1"/>
  <c r="G154" i="1"/>
  <c r="G39" i="1" s="1"/>
  <c r="G140" i="1"/>
  <c r="H140" i="1" s="1"/>
  <c r="G225" i="1"/>
  <c r="H225" i="1" s="1"/>
  <c r="G237" i="1"/>
  <c r="G47" i="1" s="1"/>
  <c r="I89" i="1"/>
  <c r="I36" i="1" s="1"/>
  <c r="G96" i="1"/>
  <c r="H96" i="1" s="1"/>
  <c r="I154" i="1"/>
  <c r="I39" i="1" s="1"/>
  <c r="G206" i="1"/>
  <c r="H206" i="1" s="1"/>
  <c r="G218" i="1"/>
  <c r="G46" i="1" s="1"/>
  <c r="G196" i="1"/>
  <c r="G41" i="1" s="1"/>
  <c r="G182" i="1"/>
  <c r="H182" i="1" s="1"/>
  <c r="G275" i="1"/>
  <c r="G49" i="1" s="1"/>
  <c r="G263" i="1"/>
  <c r="H263" i="1" s="1"/>
  <c r="I196" i="1"/>
  <c r="I41" i="1" s="1"/>
  <c r="I42" i="1" l="1"/>
  <c r="I55" i="1" s="1"/>
  <c r="G50" i="1"/>
  <c r="G56" i="1" s="1"/>
  <c r="G42" i="1"/>
  <c r="G55" i="1" s="1"/>
  <c r="I50" i="1"/>
  <c r="I56" i="1" s="1"/>
  <c r="I58" i="1" l="1"/>
  <c r="I60" i="1" s="1"/>
  <c r="G58" i="1"/>
  <c r="G60" i="1" s="1"/>
  <c r="I62" i="1" l="1"/>
  <c r="K56" i="1" s="1"/>
  <c r="I64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Terry@PotterSignal</author>
    <author>Craig Summers</author>
  </authors>
  <commentList>
    <comment ref="I63" authorId="0" shapeId="0" xr:uid="{A5D9EA7F-EC28-401C-A9F6-8E50CF362FE8}">
      <text>
        <r>
          <rPr>
            <b/>
            <sz val="9"/>
            <color indexed="81"/>
            <rFont val="Tahoma"/>
            <family val="2"/>
          </rPr>
          <t>10.6.7.2.1 NFPA 72</t>
        </r>
        <r>
          <rPr>
            <sz val="9"/>
            <color indexed="81"/>
            <rFont val="Tahoma"/>
            <family val="2"/>
          </rPr>
          <t xml:space="preserve">
Battery calculation shall include a 20% safety margin to the calculated amp-hour rating.
</t>
        </r>
      </text>
    </comment>
    <comment ref="I75" authorId="1" shapeId="0" xr:uid="{00000000-0006-0000-0000-000001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96" authorId="1" shapeId="0" xr:uid="{00000000-0006-0000-0000-000002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17" authorId="1" shapeId="0" xr:uid="{00000000-0006-0000-0000-000003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40" authorId="1" shapeId="0" xr:uid="{00000000-0006-0000-0000-000004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61" authorId="1" shapeId="0" xr:uid="{00000000-0006-0000-0000-000005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182" authorId="1" shapeId="0" xr:uid="{00000000-0006-0000-0000-000006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06" authorId="1" shapeId="0" xr:uid="{00000000-0006-0000-0000-000007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25" authorId="1" shapeId="0" xr:uid="{00000000-0006-0000-0000-000008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44" authorId="1" shapeId="0" xr:uid="{00000000-0006-0000-0000-000009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  <comment ref="I263" authorId="1" shapeId="0" xr:uid="{00000000-0006-0000-0000-00000A000000}">
      <text>
        <r>
          <rPr>
            <sz val="9"/>
            <color indexed="81"/>
            <rFont val="Tahoma"/>
            <family val="2"/>
          </rPr>
          <t xml:space="preserve">Enter the lowest minimum voltage required to operate any of the devices on this circuit.
</t>
        </r>
      </text>
    </comment>
  </commentList>
</comments>
</file>

<file path=xl/sharedStrings.xml><?xml version="1.0" encoding="utf-8"?>
<sst xmlns="http://schemas.openxmlformats.org/spreadsheetml/2006/main" count="887" uniqueCount="578">
  <si>
    <t>Qty</t>
  </si>
  <si>
    <t>Part #</t>
  </si>
  <si>
    <t>Standby</t>
  </si>
  <si>
    <t>Alarm</t>
  </si>
  <si>
    <t>Actual Ohms</t>
  </si>
  <si>
    <t xml:space="preserve">Project Name: </t>
  </si>
  <si>
    <t xml:space="preserve">Standby Hours: </t>
  </si>
  <si>
    <t xml:space="preserve">Alarm Mins: </t>
  </si>
  <si>
    <t xml:space="preserve">Date: </t>
  </si>
  <si>
    <t xml:space="preserve">Location: </t>
  </si>
  <si>
    <t xml:space="preserve">Model #: </t>
  </si>
  <si>
    <t>PSN-1000(E)</t>
  </si>
  <si>
    <t>LCD Annunciator</t>
  </si>
  <si>
    <t>Class A Module</t>
  </si>
  <si>
    <t>Power Expander</t>
  </si>
  <si>
    <t>Use</t>
  </si>
  <si>
    <t>Ohms/1000ft</t>
  </si>
  <si>
    <t>Length 1-Way</t>
  </si>
  <si>
    <t>Volts @ EOL</t>
  </si>
  <si>
    <t>NAC 1</t>
  </si>
  <si>
    <t>Ckt</t>
  </si>
  <si>
    <t>Each</t>
  </si>
  <si>
    <t>Total</t>
  </si>
  <si>
    <t xml:space="preserve">Total Standby: </t>
  </si>
  <si>
    <t xml:space="preserve">Total Alarm: </t>
  </si>
  <si>
    <t xml:space="preserve">Efficiency Factor: </t>
  </si>
  <si>
    <t xml:space="preserve">Required Battery AmpHours: </t>
  </si>
  <si>
    <t xml:space="preserve">Battery AmpHours Provided: </t>
  </si>
  <si>
    <t>Description</t>
  </si>
  <si>
    <t xml:space="preserve">Max Panel Current (amps): </t>
  </si>
  <si>
    <t xml:space="preserve">P-LINK Standby: </t>
  </si>
  <si>
    <t xml:space="preserve">P-LINK Alarm: </t>
  </si>
  <si>
    <t xml:space="preserve">Total Combined Standby &amp; Alarm AmpHours Required: </t>
  </si>
  <si>
    <t xml:space="preserve">Panel ID: </t>
  </si>
  <si>
    <t>NAC Standby:</t>
  </si>
  <si>
    <t>NAC Alarm:</t>
  </si>
  <si>
    <t xml:space="preserve">Description: </t>
  </si>
  <si>
    <t>Standby (amps)</t>
  </si>
  <si>
    <t>Alarm (amps)</t>
  </si>
  <si>
    <t>#12 Solid</t>
  </si>
  <si>
    <t>#14 Solid</t>
  </si>
  <si>
    <t>#14 Stranded</t>
  </si>
  <si>
    <t>#16 Solid</t>
  </si>
  <si>
    <t>#16 Stranded</t>
  </si>
  <si>
    <t>#18 Solid</t>
  </si>
  <si>
    <t>#18 Stranded</t>
  </si>
  <si>
    <t>Unused</t>
  </si>
  <si>
    <t>City Tie</t>
  </si>
  <si>
    <t>Aux Power</t>
  </si>
  <si>
    <t>Wire Type</t>
  </si>
  <si>
    <t>Door Holders</t>
  </si>
  <si>
    <t>User Defined</t>
  </si>
  <si>
    <t>Horns</t>
  </si>
  <si>
    <t>Conv Detectors</t>
  </si>
  <si>
    <t>User Defined 1</t>
  </si>
  <si>
    <t>User Defined 2</t>
  </si>
  <si>
    <t>User Defined 3</t>
  </si>
  <si>
    <t>User Defined 4</t>
  </si>
  <si>
    <t>User Defined 5</t>
  </si>
  <si>
    <t>User Defined 6</t>
  </si>
  <si>
    <t>User Defined 7</t>
  </si>
  <si>
    <t>User Defined 8</t>
  </si>
  <si>
    <t>User Defined 9</t>
  </si>
  <si>
    <t>User Defined 10</t>
  </si>
  <si>
    <t>User Defined 11</t>
  </si>
  <si>
    <t>User Defined 12</t>
  </si>
  <si>
    <t>User Defined 13</t>
  </si>
  <si>
    <t>User Defined 14</t>
  </si>
  <si>
    <t>User Defined 15</t>
  </si>
  <si>
    <t>User Defined 16</t>
  </si>
  <si>
    <t>User Defined 17</t>
  </si>
  <si>
    <t>User Defined 18</t>
  </si>
  <si>
    <t>User Defined 19</t>
  </si>
  <si>
    <t>User Defined 20</t>
  </si>
  <si>
    <t>User Defined 21</t>
  </si>
  <si>
    <t>User Defined 22</t>
  </si>
  <si>
    <t>User Defined 23</t>
  </si>
  <si>
    <t>User Defined 24</t>
  </si>
  <si>
    <t>User Defined 25</t>
  </si>
  <si>
    <t>User Defined 26</t>
  </si>
  <si>
    <t>User Defined 27</t>
  </si>
  <si>
    <t>User Defined 28</t>
  </si>
  <si>
    <t>User Defined 29</t>
  </si>
  <si>
    <t>User Defined 30</t>
  </si>
  <si>
    <t>User Defined 31</t>
  </si>
  <si>
    <t>User Defined 32</t>
  </si>
  <si>
    <t>User Defined 33</t>
  </si>
  <si>
    <t>User Defined 34</t>
  </si>
  <si>
    <t>User Defined 35</t>
  </si>
  <si>
    <t>User Defined 36</t>
  </si>
  <si>
    <t>User Defined 37</t>
  </si>
  <si>
    <t>User Defined 38</t>
  </si>
  <si>
    <t>User Defined 39</t>
  </si>
  <si>
    <t>User Defined 40</t>
  </si>
  <si>
    <t>User Defined 41</t>
  </si>
  <si>
    <t>User Defined 42</t>
  </si>
  <si>
    <t>User Defined 43</t>
  </si>
  <si>
    <t>User Defined 44</t>
  </si>
  <si>
    <t>User Defined 45</t>
  </si>
  <si>
    <t>User Defined 46</t>
  </si>
  <si>
    <t>User Defined 47</t>
  </si>
  <si>
    <t>User Defined 48</t>
  </si>
  <si>
    <t>User Defined 49</t>
  </si>
  <si>
    <t>User Defined 50</t>
  </si>
  <si>
    <t>Circuit Devices</t>
  </si>
  <si>
    <t>Strobes</t>
  </si>
  <si>
    <t>Total Standby:</t>
  </si>
  <si>
    <t>Usage:</t>
  </si>
  <si>
    <t>Min Volts Req'd</t>
  </si>
  <si>
    <t xml:space="preserve">MAX Circuit Current (amps): </t>
  </si>
  <si>
    <t xml:space="preserve">NAC Source Voltage: </t>
  </si>
  <si>
    <t xml:space="preserve">Source Voltage Used (VDC): </t>
  </si>
  <si>
    <t>Horn Strobes</t>
  </si>
  <si>
    <t>MiniHorns</t>
  </si>
  <si>
    <t>Lookup Type</t>
  </si>
  <si>
    <t>Notification</t>
  </si>
  <si>
    <t>Doors (Low AC Drop)</t>
  </si>
  <si>
    <t>Potter MH-12/24 MiniHorn</t>
  </si>
  <si>
    <t>NAC 2</t>
  </si>
  <si>
    <t>AH Required:</t>
  </si>
  <si>
    <t xml:space="preserve"> AH Required:</t>
  </si>
  <si>
    <t>User Defined 51</t>
  </si>
  <si>
    <t>User Defined 52</t>
  </si>
  <si>
    <t>User Defined 53</t>
  </si>
  <si>
    <t>User Defined 54</t>
  </si>
  <si>
    <t>User Defined 55</t>
  </si>
  <si>
    <t>User Defined 56</t>
  </si>
  <si>
    <t>User Defined 57</t>
  </si>
  <si>
    <t>User Defined 58</t>
  </si>
  <si>
    <t>User Defined 59</t>
  </si>
  <si>
    <t>User Defined 60</t>
  </si>
  <si>
    <t>User Defined 61</t>
  </si>
  <si>
    <t>User Defined 62</t>
  </si>
  <si>
    <t>User Defined 63</t>
  </si>
  <si>
    <t>User Defined 64</t>
  </si>
  <si>
    <t>User Defined 65</t>
  </si>
  <si>
    <t>User Defined 66</t>
  </si>
  <si>
    <t>User Defined 67</t>
  </si>
  <si>
    <t>User Defined 68</t>
  </si>
  <si>
    <t>User Defined 69</t>
  </si>
  <si>
    <t>User Defined 70</t>
  </si>
  <si>
    <t>User Defined 71</t>
  </si>
  <si>
    <t>User Defined 72</t>
  </si>
  <si>
    <t>User Defined 73</t>
  </si>
  <si>
    <t>User Defined 74</t>
  </si>
  <si>
    <t>User Defined 75</t>
  </si>
  <si>
    <t>User Defined 76</t>
  </si>
  <si>
    <t>User Defined 77</t>
  </si>
  <si>
    <t>User Defined 78</t>
  </si>
  <si>
    <t>User Defined 79</t>
  </si>
  <si>
    <t>User Defined 80</t>
  </si>
  <si>
    <t>User Defined 81</t>
  </si>
  <si>
    <t>User Defined 82</t>
  </si>
  <si>
    <t>User Defined 83</t>
  </si>
  <si>
    <t>User Defined 84</t>
  </si>
  <si>
    <t>User Defined 85</t>
  </si>
  <si>
    <t>User Defined 86</t>
  </si>
  <si>
    <t>User Defined 87</t>
  </si>
  <si>
    <t>User Defined 88</t>
  </si>
  <si>
    <t>User Defined 89</t>
  </si>
  <si>
    <t>User Defined 90</t>
  </si>
  <si>
    <t>User Defined 91</t>
  </si>
  <si>
    <t>User Defined 92</t>
  </si>
  <si>
    <t>User Defined 93</t>
  </si>
  <si>
    <t>User Defined 94</t>
  </si>
  <si>
    <t>User Defined 95</t>
  </si>
  <si>
    <t>User Defined 96</t>
  </si>
  <si>
    <t>User Defined 97</t>
  </si>
  <si>
    <t>User Defined 98</t>
  </si>
  <si>
    <t>User Defined 99</t>
  </si>
  <si>
    <t>User Defined 100</t>
  </si>
  <si>
    <t>Potter DSD-P Duct Detector</t>
  </si>
  <si>
    <t>Other Notification</t>
  </si>
  <si>
    <t>Conventional Detectors</t>
  </si>
  <si>
    <t>User Defined Parts</t>
  </si>
  <si>
    <t>to these bottom 5 rows</t>
  </si>
  <si>
    <t>User can add devices on the fly</t>
  </si>
  <si>
    <t>(No lookup function)</t>
  </si>
  <si>
    <t>I/O Circuits (See I/O Configuration below)</t>
  </si>
  <si>
    <t>Polarity Reversal</t>
  </si>
  <si>
    <t>Contact Input</t>
  </si>
  <si>
    <t>I/O 1</t>
  </si>
  <si>
    <t>I/O 2</t>
  </si>
  <si>
    <t>I/O Standby:</t>
  </si>
  <si>
    <t>I/O Alarm:</t>
  </si>
  <si>
    <t>NAC Circuit Configuration &amp; Voltage Drop</t>
  </si>
  <si>
    <t>I/O Circuit Configuration &amp; Voltage Drop</t>
  </si>
  <si>
    <t xml:space="preserve">Panel Standby: </t>
  </si>
  <si>
    <t xml:space="preserve">Panel Alarm: </t>
  </si>
  <si>
    <t>Battery Calculation Summary</t>
  </si>
  <si>
    <t xml:space="preserve">Panel Current: </t>
  </si>
  <si>
    <t xml:space="preserve">P-Link Current: </t>
  </si>
  <si>
    <t xml:space="preserve">NAC Circuit Current: </t>
  </si>
  <si>
    <t xml:space="preserve">I/O Circuit Current: </t>
  </si>
  <si>
    <t xml:space="preserve">Installed By: </t>
  </si>
  <si>
    <t xml:space="preserve">Designed By: </t>
  </si>
  <si>
    <t>(Current draws listed are 2400/3000HZ Temporal audible setting)</t>
  </si>
  <si>
    <t>User assumes all responsibility to ensure the quantities and current draw values in this worksheet are accurate prior to submittal.</t>
  </si>
  <si>
    <t>NAC 3</t>
  </si>
  <si>
    <t>NAC 4</t>
  </si>
  <si>
    <t>NAC 5</t>
  </si>
  <si>
    <t>NAC 6</t>
  </si>
  <si>
    <t>I/O 3</t>
  </si>
  <si>
    <t>I/O 4</t>
  </si>
  <si>
    <t>NAC Circuit Configuration &amp; Voltage Drop (cont'd)</t>
  </si>
  <si>
    <t xml:space="preserve">SLC Type: </t>
  </si>
  <si>
    <t>Class B</t>
  </si>
  <si>
    <t>Class A</t>
  </si>
  <si>
    <t xml:space="preserve">SLC Loop Type: </t>
  </si>
  <si>
    <t>P-LINK (RS-485) (Both P-Link Circuits Combined)</t>
  </si>
  <si>
    <t>(Maximum current draw is 1 Amp per P-Link circuit, with 2 amps total)</t>
  </si>
  <si>
    <t>Note: The cabinet will house two 8 AH or 18 AH batteries.  The charging circuit is rated for up to two 55 AH batteries.</t>
  </si>
  <si>
    <t>*Only enter quantity if PLINK power is being used to power devices</t>
  </si>
  <si>
    <t>DRV-50 LED Power</t>
  </si>
  <si>
    <t>RLY-5 Power</t>
  </si>
  <si>
    <t>LED-16 LED Power</t>
  </si>
  <si>
    <t>PLINK Devices</t>
  </si>
  <si>
    <t>Potter HS-24, 30cd, Hi db</t>
  </si>
  <si>
    <t>Potter HS-24, 60cd, Hi db</t>
  </si>
  <si>
    <t>Potter HS-24, 75cd, Hi db</t>
  </si>
  <si>
    <t>Potter HS-24, 110cd, Hi db</t>
  </si>
  <si>
    <t>Potter HS24-177,177cd, Hi db</t>
  </si>
  <si>
    <t>Potter CHS-24, 15cd, Hi db</t>
  </si>
  <si>
    <t>Potter CHS-24, 30cd, Hi db</t>
  </si>
  <si>
    <t>Potter CHS-24, 75cd, Hi db</t>
  </si>
  <si>
    <t>Potter CHS-24. 95cd, Hi db</t>
  </si>
  <si>
    <t>Potter CHS-24, 115cd, Hi db</t>
  </si>
  <si>
    <t>Potter CHS-24, 150cd, Hi db</t>
  </si>
  <si>
    <t>Potter CHS-24A, 15cd, Hi db</t>
  </si>
  <si>
    <t>Potter CHS-24A, 30cd, Hi db</t>
  </si>
  <si>
    <t>Potter CHS-24A, 60cd, Hi db</t>
  </si>
  <si>
    <t>Potter CHS-24A, 75cd, Hi db</t>
  </si>
  <si>
    <t>Potter CHS-24A, 110cd, Hi db</t>
  </si>
  <si>
    <t>Potter CHS-24B,CHS-24G,CHS-24R, 15cd, Hi db</t>
  </si>
  <si>
    <t>Potter CHS-24B,CHS-24G,CHS-24R, 30cd, Hi db</t>
  </si>
  <si>
    <t>Potter CHS-24B,CHS-24G,CHS-24R, 60cd, Hi db</t>
  </si>
  <si>
    <t>Potter CHS-24B,CHS-24G,CHS-24R, 75cd, Hi db</t>
  </si>
  <si>
    <t>Potter CHS-24B,CHS-24G,CHS-24R, 110cd, Hi db</t>
  </si>
  <si>
    <t>Potter CCHS-24A,CCHS-24B,CCHS-24G, 15cd, Hi db</t>
  </si>
  <si>
    <t>Potter CCHS-24A,CCHS-24B,CCHS-24G, 30cd, Hi db</t>
  </si>
  <si>
    <t>Potter CCHS-24A,CCHS-24B,CCHS-24G, 75cd, Hi db</t>
  </si>
  <si>
    <t>Potter CCHS-24A,CCHS-24B,CCHS-24G, 95cd, Hi db</t>
  </si>
  <si>
    <t>Potter CCHS-24A,CCHS-24B,CCHS-24G, 115cd, Hi db</t>
  </si>
  <si>
    <t>Potter CCHS-24R, 15cd, Hi db</t>
  </si>
  <si>
    <t>Potter CCHS-24R, 75cd, Hi db</t>
  </si>
  <si>
    <t>Potter CCHS-24R, 95cd, Hi db</t>
  </si>
  <si>
    <t>Potter CCHS-24R, 115cd, Hi db</t>
  </si>
  <si>
    <t>Potter HS-24-WP, HSLP-24-WP 75cd, Hi db</t>
  </si>
  <si>
    <t>Potter CHS-24A-WP,CHSLP-24A-WP 75cd, Hi db</t>
  </si>
  <si>
    <t>Gentex GES3-24 Strobe, 15cd</t>
  </si>
  <si>
    <t>Gentex GES3-24 Strobe, 30cd</t>
  </si>
  <si>
    <t>Gentex GES3-24 Strobe, 75cd</t>
  </si>
  <si>
    <t>Gentex GES3-24 Strobe, 110cd</t>
  </si>
  <si>
    <t>Gentex GES3-24 Strobe, 60cd</t>
  </si>
  <si>
    <t>Gentex GES24-177 Strobe, 177cd</t>
  </si>
  <si>
    <t>Gentex GCS24 Strobe, 15cd</t>
  </si>
  <si>
    <t>Gentex GCS24 Strobe, 30cd</t>
  </si>
  <si>
    <t>Gentex GCS24 Strobe, 75cd</t>
  </si>
  <si>
    <t>Gentex GCS24 Strobe, 95cd</t>
  </si>
  <si>
    <t>Gentex GCS24 Strobe, 115cd</t>
  </si>
  <si>
    <t>Gentex GCS24 Strobe, 150cd</t>
  </si>
  <si>
    <t>Potter CCHS-24R, 30cd, Hi db</t>
  </si>
  <si>
    <t>Gentex WGES24-75 Strobe, 75cd</t>
  </si>
  <si>
    <t>Gentex GESA24 Strobe, 15cd</t>
  </si>
  <si>
    <t>Gentex GESA24 Strobe, 30cd</t>
  </si>
  <si>
    <t>Gentex GESA24 Strobe, 60cd</t>
  </si>
  <si>
    <t>Gentex GESA24 Strobe,75cd</t>
  </si>
  <si>
    <t>Gentex GESA24 Strobe,110cd</t>
  </si>
  <si>
    <t>Gentex GESB24, GESG24, GESR24 Strobe, 15cd</t>
  </si>
  <si>
    <t>Gentex GESB24, GESG24, GESR24 Strobe, 30cd</t>
  </si>
  <si>
    <t>Gentex GESB24, GESG24, GESR24 Strobe, 60cd</t>
  </si>
  <si>
    <t>Gentex GESB24, GESG24, GESR24 Strobe, 75cd</t>
  </si>
  <si>
    <t>Gentex GESB24, GESG24, GESR24 Strobe, 110cd</t>
  </si>
  <si>
    <t>Gentex GCSA24, GCSB24, GCSG24 Strobe, 15cd</t>
  </si>
  <si>
    <t>Gentex GCSA24, GCSB24, GCSG24 Strobe, 30cd</t>
  </si>
  <si>
    <t>Gentex GCSA24, GCSB24, GCSG24 Strobe, 75cd</t>
  </si>
  <si>
    <t>Gentex GCSA24, GCSB24, GCSG24 Strobe, 95cd</t>
  </si>
  <si>
    <t>Gentex GCSA24, GCSB24, GCSG24 Strobe, 115cd</t>
  </si>
  <si>
    <t>Gentex GCSR24 Strobe, 15cd</t>
  </si>
  <si>
    <t>Gentex GCSR24 Strobe, 30cd</t>
  </si>
  <si>
    <t>Gentex GCSR24 Strobe, 75cd</t>
  </si>
  <si>
    <t>Gentex GCSR24 Strobe, 95cd</t>
  </si>
  <si>
    <t>Gentex GCSR24 Strobe, 110cd</t>
  </si>
  <si>
    <t>Gentex WGESA24 Strobe, 75cd</t>
  </si>
  <si>
    <t>Gentex WGESB24, WGESG24, WGESR24 Strobe, 75cd</t>
  </si>
  <si>
    <t>Gentex SSPK24WLP Strobe, 15cd</t>
  </si>
  <si>
    <t>Gentex SSPK24WLP Strobe, 30cd</t>
  </si>
  <si>
    <t>Gentex SSPK24WLP Strobe, 60cd</t>
  </si>
  <si>
    <t>Gentex SSPK24WLP Strobe, 75cd</t>
  </si>
  <si>
    <t>Gentex SSPK24WLP Strobe, 110cd</t>
  </si>
  <si>
    <t>Gentex GX93 Mini Horn</t>
  </si>
  <si>
    <t>Gentex SSPK24CLP Strobe, 15cd</t>
  </si>
  <si>
    <t>Gentex SSPK24CLP Strobe, 30cd</t>
  </si>
  <si>
    <t>Gentex SSPK24CLP Strobe, 75cd</t>
  </si>
  <si>
    <t>Gentex SSPK24CLP Strobe, 95cd</t>
  </si>
  <si>
    <t>Gentex SSPK24CLP Strobe, 115cd</t>
  </si>
  <si>
    <t>Gentex SSPKA24 Strobe, 15/75cd</t>
  </si>
  <si>
    <t>Gentex SSPKB24 Strobe, 15/75cd</t>
  </si>
  <si>
    <t>Gentex SSPKG24 Strobe, 15/75cd</t>
  </si>
  <si>
    <t>Gentex SSPKR24 Strobe, 15/75cd</t>
  </si>
  <si>
    <t>Gentex GEH24 Horn, High db</t>
  </si>
  <si>
    <t>Potter S-24 Strobe, 15cd</t>
  </si>
  <si>
    <t>Potter S-24 Strobe, 30cd</t>
  </si>
  <si>
    <t>Potter S-24 Strobe, 60cd</t>
  </si>
  <si>
    <t>Potter S-24 Strobe, 75cd</t>
  </si>
  <si>
    <t>Potter S-24 Strobe, 110cd</t>
  </si>
  <si>
    <t>Potter S24-177 Strobe, 177cd</t>
  </si>
  <si>
    <t>Potter CS-24 Strobe, 15cd</t>
  </si>
  <si>
    <t>Potter CS-24 Strobe, 30cd</t>
  </si>
  <si>
    <t>Potter CS-24 Strobe, 75cd</t>
  </si>
  <si>
    <t>Potter CS-24 Strobe, 95cd</t>
  </si>
  <si>
    <t>Potter CS-24 Strobe, 115cd</t>
  </si>
  <si>
    <t>Potter CS-24 Strobe, 150cd</t>
  </si>
  <si>
    <t>Potter S-24-WP Strobe, 75cd</t>
  </si>
  <si>
    <t>Potter CS-24WA Strobe, 15cd</t>
  </si>
  <si>
    <t>Potter CS-24WA Strobe, 30cd</t>
  </si>
  <si>
    <t>Potter CS-24WA Strobe, 60cd</t>
  </si>
  <si>
    <t>Potter CS-24WA Strobe,75cd</t>
  </si>
  <si>
    <t>Potter CS-24WA Strobe,110cd</t>
  </si>
  <si>
    <t>Potter CS-24WB,CS-24WG,CS-24WR Strobe, 15cd</t>
  </si>
  <si>
    <t>Potter CS-24WB,CS-24WG,CS-24WR Strobe, 30cd</t>
  </si>
  <si>
    <t>Potter CS-24WB,CS-24WG,CS-24WR Strobe, 60cd</t>
  </si>
  <si>
    <t>Potter CS-24WB,CS-24WG,CS-24WR Strobe, 75cd</t>
  </si>
  <si>
    <t>Potter CS-24WB,CS-24WG,CS-24WR Strobe, 110cd</t>
  </si>
  <si>
    <t>Potter CCS-24A,CCS-24B,CCS-24G Strobe, 15cd</t>
  </si>
  <si>
    <t>Potter CCS-24A,CCS-24B,CCS-24G Strobe, 30cd</t>
  </si>
  <si>
    <t>Potter CCS-24A,CCS-24B,CCS-24G Strobe, 75cd</t>
  </si>
  <si>
    <t>Potter CCS-24A,CCS-24B,CCS-24G Strobe, 95cd</t>
  </si>
  <si>
    <t>Potter CCS-24A,CCS-24B,CCS-24G Strobe, 115cd</t>
  </si>
  <si>
    <t>Potter CCS-24R Strobe, 15cd</t>
  </si>
  <si>
    <t>Potter CCS-24R Strobe, 30cd</t>
  </si>
  <si>
    <t>Potter CCS-24R Strobe, 75cd</t>
  </si>
  <si>
    <t>Potter CCS-24R Strobe, 95cd</t>
  </si>
  <si>
    <t>Potter CCS-24R Strobe, 110cd</t>
  </si>
  <si>
    <t>Potter SPKSTR-24WLP, 15cd</t>
  </si>
  <si>
    <t>Potter SPKSTR-24WLP Strobe, 30cd</t>
  </si>
  <si>
    <t>Potter SPKSTR-24WLP Strobe, 60cd</t>
  </si>
  <si>
    <t>Potter SPKSTR-24WLP Strobe, 75cd</t>
  </si>
  <si>
    <t>Potter SPKSTR-24WLP Strobe, 110cd</t>
  </si>
  <si>
    <t>Potter SPKSTR-24CLP Strobe, 30cd</t>
  </si>
  <si>
    <t>Potter SPKSTR-24CLP Strobe 15cd</t>
  </si>
  <si>
    <t>Potter SPKSTR-24CLP Strobe, 75cd</t>
  </si>
  <si>
    <t>Potter SPKSTR-24CLP Strobe, 95cd</t>
  </si>
  <si>
    <t>Potter SPKSTR-24CLP Strobe, 115cd</t>
  </si>
  <si>
    <t>Potter CSPKSTR-24A Strobe, 15/75cd</t>
  </si>
  <si>
    <t>Potter CSPKSTR-24B Strobe, 15/75cd</t>
  </si>
  <si>
    <t>Potter CSPKSTR-24G Strobe, 15/75cd</t>
  </si>
  <si>
    <t>Potter CSPKSTR-24R Strobe, 15/75cd</t>
  </si>
  <si>
    <t>Potter EH-24 Horn, High db</t>
  </si>
  <si>
    <t>Potter HS-24, 15cd, Hi db</t>
  </si>
  <si>
    <t>Potter MHT-1224 GX93 Mini Horn</t>
  </si>
  <si>
    <t>Potter LFH-24 LF Horn, Temporal 3 Normal db</t>
  </si>
  <si>
    <t>Potter LFH-24 LF Horn, Temporal 3 Loud db</t>
  </si>
  <si>
    <t>Potter LFH-24 LF Horn, Temporal 4 Normal db</t>
  </si>
  <si>
    <t>Potter LFH-24 LF Horn, Temporal 4 Loud db</t>
  </si>
  <si>
    <t>Gentex GHLF LF Horn, Temporal 3 Normal db</t>
  </si>
  <si>
    <t>Gentex GHLF LF Horn, Temporal 3 Loud db</t>
  </si>
  <si>
    <t>Gentex GHLF LF Horn, Temporal 4 Normal db</t>
  </si>
  <si>
    <t>Gentex GHLF LF Horn, Temporal 4 Loud db</t>
  </si>
  <si>
    <t>CHS-24B-WP,CHS-24G-WP,CSH-24R-WP, 75cd, Hi db</t>
  </si>
  <si>
    <t>CHSLP-24B-WP,CHSLP-24G-WP,CHSLP-24R-WP, 75cd, Hi db</t>
  </si>
  <si>
    <t>Potter HP-25T MiniHorn, Syncable</t>
  </si>
  <si>
    <t>Potter SH-1224  15cd, Hi db</t>
  </si>
  <si>
    <t>Potter SH-1224  15cd, Med db</t>
  </si>
  <si>
    <t>Potter SH-1224  15cd, Lo db</t>
  </si>
  <si>
    <t>Potter SH-1224  35cd, Hi db</t>
  </si>
  <si>
    <t>Potter SH-1224  35cd, Med db</t>
  </si>
  <si>
    <t>Potter SH-1224  35cd, Lo db</t>
  </si>
  <si>
    <t>Potter SH-1224  60cd, Hi db</t>
  </si>
  <si>
    <t>Potter SH-1224  60cd, Med db</t>
  </si>
  <si>
    <t>Potter SH-1224  60cd, Lo db</t>
  </si>
  <si>
    <t>Potter SH-1224  75cd, Hi db</t>
  </si>
  <si>
    <t>Potter SH-1224  75cd, Med db</t>
  </si>
  <si>
    <t>Potter SH-1224  75cd, Lo db</t>
  </si>
  <si>
    <t>Potter SH-1224  95cd, Hi db</t>
  </si>
  <si>
    <t>Potter SH-1224  95cd, Med db</t>
  </si>
  <si>
    <t>Potter SH-1224  95cd, Lo db</t>
  </si>
  <si>
    <t>Potter SH-1224  110cd, Hi db</t>
  </si>
  <si>
    <t>Potter SH-1224  110cd, Med db</t>
  </si>
  <si>
    <t>Potter SH-1224  110cd, Lo db</t>
  </si>
  <si>
    <t>Potter SH-1224WP 15cd, Hi db</t>
  </si>
  <si>
    <t>Potter SH-1224WP 15cd, Med db</t>
  </si>
  <si>
    <t>Potter SH-1224WP 15cd, Lo db</t>
  </si>
  <si>
    <t>Potter SH-1224WP 35cd, Hi db</t>
  </si>
  <si>
    <t>Potter SH-1224WP 35cd, Med db</t>
  </si>
  <si>
    <t>Potter SH-1224WP 35cd, Lo db</t>
  </si>
  <si>
    <t>Potter SH-1224WP 60cd, Hi db</t>
  </si>
  <si>
    <t>Potter SH-1224WP 60cd, Med db</t>
  </si>
  <si>
    <t>Potter SH-1224WP 60cd, Lo db</t>
  </si>
  <si>
    <t>Potter SH-1224WP 75cd, Hi db</t>
  </si>
  <si>
    <t>Potter SH-1224WP 75cd, Med db</t>
  </si>
  <si>
    <t>Potter SH-1224WP 75cd, Lo db</t>
  </si>
  <si>
    <t>Potter SH-1224WP 95cd, Hi db</t>
  </si>
  <si>
    <t>Potter SH-1224WP 95cd, Med db</t>
  </si>
  <si>
    <t>Potter SH-1224WP 95cd, Lo db</t>
  </si>
  <si>
    <t>Potter SH-1224WP 110cd, Hi db</t>
  </si>
  <si>
    <t>Potter SH-1224WP 110cd, Med db</t>
  </si>
  <si>
    <t>Potter SH-1224WP 110cd, Lo db</t>
  </si>
  <si>
    <t>Potter SH-24H  95cd, Hi db</t>
  </si>
  <si>
    <t>Potter SH-24H  95cd, Med db</t>
  </si>
  <si>
    <t>Potter SH-24H  95cd, Lo db</t>
  </si>
  <si>
    <t>Potter SH-24H  110cd, Hi db</t>
  </si>
  <si>
    <t>Potter SH-24H  110cd, Med db</t>
  </si>
  <si>
    <t>Potter SH-24H  110cd, Lo db</t>
  </si>
  <si>
    <t>Potter SH-24H  135cd, Hi db</t>
  </si>
  <si>
    <t>Potter SH-24H  135cd, Med db</t>
  </si>
  <si>
    <t>Potter SH-24H  135cd, Lo db</t>
  </si>
  <si>
    <t>Potter SH-24H  150cd, Hi db</t>
  </si>
  <si>
    <t>Potter SH-24H  150cd, Med db</t>
  </si>
  <si>
    <t>Potter SH-24H  150cd, Lo db</t>
  </si>
  <si>
    <t>Potter SH-24H  177cd, Hi db</t>
  </si>
  <si>
    <t>Potter SH-24H  177cd, Med db</t>
  </si>
  <si>
    <t>Potter SH-24H  177cd, Lo db</t>
  </si>
  <si>
    <t>Potter SH-24H  185cd, Hi db</t>
  </si>
  <si>
    <t>Potter SH-24H  185cd, Med db</t>
  </si>
  <si>
    <t>Potter SH-24H  185cd, Lo db</t>
  </si>
  <si>
    <t>Potter SH-24H-WP  95cd, Hi db</t>
  </si>
  <si>
    <t>Potter SH-24H-WP  95cd, Med db</t>
  </si>
  <si>
    <t>Potter SH-24H-WP  95cd, Lo db</t>
  </si>
  <si>
    <t>Potter SH-24H-WP  110cd, Hi db</t>
  </si>
  <si>
    <t>Potter SH-24H-WP  110cd, Med db</t>
  </si>
  <si>
    <t>Potter SH-24H-WP  110cd, Lo db</t>
  </si>
  <si>
    <t>Potter SH-24H-WP  135cd, Hi db</t>
  </si>
  <si>
    <t>Potter SH-24H-WP  135cd, Med db</t>
  </si>
  <si>
    <t>Potter SH-24H-WP  135cd, Lo db</t>
  </si>
  <si>
    <t>Potter SH-24H-WP  150cd, Hi db</t>
  </si>
  <si>
    <t>Potter SH-24H-WP  150cd, Med db</t>
  </si>
  <si>
    <t>Potter SH-24H-WP  150cd, Lo db</t>
  </si>
  <si>
    <t>Potter SH-24H-WP  177cd, Hi db</t>
  </si>
  <si>
    <t>Potter SH-24H-WP  177cd, Med db</t>
  </si>
  <si>
    <t>Potter SH-24H-WP  177cd, Lo db</t>
  </si>
  <si>
    <t>Potter SH-24H-WP  185cd, Hi db</t>
  </si>
  <si>
    <t>Potter SH-24H-WP  185cd, Med db</t>
  </si>
  <si>
    <t>Potter SH-24H-WP  185cd, Lo db</t>
  </si>
  <si>
    <t>Potter SH24C-3075110 30cd, Hi db</t>
  </si>
  <si>
    <t>Potter SH24C-3075110 30cd, Lo db</t>
  </si>
  <si>
    <t>Potter SH24C-3075110 75cd, Hi db</t>
  </si>
  <si>
    <t>Potter SH24C-3075110 75cd, Lo db</t>
  </si>
  <si>
    <t>Potter SH24C-3075110 110cd, Hi db</t>
  </si>
  <si>
    <t>Potter SH24C-3075110 110cd, Lo db</t>
  </si>
  <si>
    <t>Potter SH24C-177, 177cd, Hi db</t>
  </si>
  <si>
    <t>Potter SH24C-177, 177cd, Lo db</t>
  </si>
  <si>
    <t>Potter SL-1224 Strobe 15cd</t>
  </si>
  <si>
    <t>Potter SL-1224 Strobe 35cd</t>
  </si>
  <si>
    <t>Potter SL-1224 Strobe 60cd</t>
  </si>
  <si>
    <t>Potter SL-1224 Strobe 75cd</t>
  </si>
  <si>
    <t>Potter SL-1224 Strobe 95cd</t>
  </si>
  <si>
    <t>Potter SL-1224 Strobe 110cd</t>
  </si>
  <si>
    <t>Potter SL-1224WP Strobe 15cd</t>
  </si>
  <si>
    <t>Potter SL-1224WP Strobe 35cd</t>
  </si>
  <si>
    <t>Potter SL-1224WP Strobe 60cd</t>
  </si>
  <si>
    <t>Potter SL-1224WP Strobe 75cd</t>
  </si>
  <si>
    <t>Potter SL-1224WP Strobe 95cd</t>
  </si>
  <si>
    <t>Potter SL-1224WP Strobe 110cd</t>
  </si>
  <si>
    <t>Potter SL-24H Strobe 95cd</t>
  </si>
  <si>
    <t>Potter SL-24H Strobe 110cd</t>
  </si>
  <si>
    <t>Potter SL-24H Strobe 135cd</t>
  </si>
  <si>
    <t>Potter SL-24H Strobe 150cd</t>
  </si>
  <si>
    <t>Potter SL-24H Strobe 177cd</t>
  </si>
  <si>
    <t>Potter SL-24H Strobe 185cd</t>
  </si>
  <si>
    <t>Potter SL-24H-WP Strobe 95cd</t>
  </si>
  <si>
    <t>Potter SL-24H-WP Strobe 110cd</t>
  </si>
  <si>
    <t>Potter SL-24H-WP Strobe 135cd</t>
  </si>
  <si>
    <t>Potter SL-24H-WP Strobe 150cd</t>
  </si>
  <si>
    <t>Potter SL-24H-WP Strobe 177cd</t>
  </si>
  <si>
    <t>Potter SL-24H-WP Strobe 185cd</t>
  </si>
  <si>
    <t>Potter SL24C-3075110 Strobe 30cd</t>
  </si>
  <si>
    <t>Potter SL24C-3075110 Strobe 75cd</t>
  </si>
  <si>
    <t>Potter SL24C-3075110 Strobe 110cd</t>
  </si>
  <si>
    <t>Potter SL24C-177 Strobe 177cd</t>
  </si>
  <si>
    <t>Potter H-1224 Horn, Hi db</t>
  </si>
  <si>
    <t>Potter H-1224 Horn, Med db</t>
  </si>
  <si>
    <t>Potter H-1224 Horn, Lo db</t>
  </si>
  <si>
    <t>DACT Card</t>
  </si>
  <si>
    <t>Device Addresses Used:</t>
  </si>
  <si>
    <t xml:space="preserve">Device Addresses Available: </t>
  </si>
  <si>
    <t>Potter LFHS-15 Temporal 3 Normal db</t>
  </si>
  <si>
    <t>Potter LFHS-15 Temporal 3 Loud db</t>
  </si>
  <si>
    <t>Potter LFHS-15 Temporal 4 Normal db</t>
  </si>
  <si>
    <t>Potter LFHS-15 Temporal 4 Loud db</t>
  </si>
  <si>
    <t>Potter LFHS-110 Temporal 3 Normal db</t>
  </si>
  <si>
    <t>Potter LFHS-110 Temporal 3 Loud db</t>
  </si>
  <si>
    <t>Potter LFHS-110 Temporal 4 Normal db</t>
  </si>
  <si>
    <t>Potter LFHS-110 Temporal 4 Loud db</t>
  </si>
  <si>
    <t>Potter LFHS-177 Temporal 3 Normal db</t>
  </si>
  <si>
    <t>Potter LFHS-177 Temporal 3 Loud db</t>
  </si>
  <si>
    <t>Potter LFHS-177 Temporal 4 Normal db</t>
  </si>
  <si>
    <t>Potter LFHS-177 Temporal 4 Loud db</t>
  </si>
  <si>
    <t>Gentex GHSLF-15 Temporal 3 Normal db</t>
  </si>
  <si>
    <t>Gentex GHSLF-15 Temporal 3 Loud db</t>
  </si>
  <si>
    <t>Gentex GHSLF-15 Temporal 4 Normal db</t>
  </si>
  <si>
    <t>Gentex GHSLF-15 Temporal 4 Loud db</t>
  </si>
  <si>
    <t>Gentex GHSLF-110 Temporal 3 Normal db</t>
  </si>
  <si>
    <t>Gentex GHSLF-110 Temporal 3 Loud db</t>
  </si>
  <si>
    <t>Gentex GHSLF-110 Temporal 4 Normal db</t>
  </si>
  <si>
    <t>Gentex GHSLF-110 Temporal 4 Loud db</t>
  </si>
  <si>
    <t>Gentex GHSLF-177 Temporal 3 Normal db</t>
  </si>
  <si>
    <t>Gentex GHSLF-177 Temporal 3 Loud db</t>
  </si>
  <si>
    <t>Gentex GHSLF-177 Temporal 4 Normal db</t>
  </si>
  <si>
    <t>Gentex GHSLF-177 Temporal 4 Loud db</t>
  </si>
  <si>
    <t>Potter CPS-24 Photo Smoke Det</t>
  </si>
  <si>
    <t>CS-24A-WP,CS-24B-WP,CS-24G-WP,CS-24R-WP Strobe, 75cd</t>
  </si>
  <si>
    <t>CSLP-24A-WP,CS-24B-WP,CS-24G-WP,CS-24R-WP Strobe, 75cd</t>
  </si>
  <si>
    <t>Clifford and Snell YL6 Explsn Proof Strobe</t>
  </si>
  <si>
    <t>Clifford and Snell YO6 Explsn Proof Sounder</t>
  </si>
  <si>
    <t>Clifford and Snell V6 Explsn Proof Strobe 5 Joule</t>
  </si>
  <si>
    <t>Clifford and Snell V6 Explsn Proof Strobe 10 Joule</t>
  </si>
  <si>
    <t>Clifford and Snell V6 Explsn Proof Strobe 20 Joule</t>
  </si>
  <si>
    <r>
      <t xml:space="preserve">Potter CO-12/24 CO Detector </t>
    </r>
    <r>
      <rPr>
        <b/>
        <sz val="9"/>
        <color indexed="8"/>
        <rFont val="Calibri"/>
        <family val="2"/>
      </rPr>
      <t>(Obsolete)</t>
    </r>
  </si>
  <si>
    <r>
      <t xml:space="preserve">Potter PS-24 Photo Smoke Det </t>
    </r>
    <r>
      <rPr>
        <b/>
        <sz val="9"/>
        <color indexed="8"/>
        <rFont val="Calibri"/>
        <family val="2"/>
      </rPr>
      <t>(Obsolete)</t>
    </r>
  </si>
  <si>
    <t>IDC-6</t>
  </si>
  <si>
    <t>Initating Zone Expander</t>
  </si>
  <si>
    <t>Initating Zone Expander Power*</t>
  </si>
  <si>
    <t>UD-2000 / UD-1000</t>
  </si>
  <si>
    <t>Max Load (amps)</t>
  </si>
  <si>
    <t>Addressable Fire Alarm</t>
  </si>
  <si>
    <t>to these bottom rows</t>
  </si>
  <si>
    <t>#12 Stranded</t>
  </si>
  <si>
    <t>P-LINK Devices</t>
  </si>
  <si>
    <t>Releasing</t>
  </si>
  <si>
    <t>Potter PDC-6-24 Bell</t>
  </si>
  <si>
    <t>Potter PDC-8-24 Bell</t>
  </si>
  <si>
    <t>Potter PDC-10-24 Bell</t>
  </si>
  <si>
    <r>
      <t xml:space="preserve">Potter MBA-246 Bell </t>
    </r>
    <r>
      <rPr>
        <b/>
        <sz val="9"/>
        <color rgb="FF000000"/>
        <rFont val="Calibri"/>
        <family val="2"/>
      </rPr>
      <t>(Obsolete)</t>
    </r>
  </si>
  <si>
    <r>
      <t xml:space="preserve">Potter MBA-248 Bell </t>
    </r>
    <r>
      <rPr>
        <b/>
        <sz val="9"/>
        <color rgb="FF000000"/>
        <rFont val="Calibri"/>
        <family val="2"/>
      </rPr>
      <t>(Obsolete)</t>
    </r>
  </si>
  <si>
    <r>
      <t>Potter MBA-2410 Bell</t>
    </r>
    <r>
      <rPr>
        <b/>
        <sz val="9"/>
        <color rgb="FF000000"/>
        <rFont val="Calibri"/>
        <family val="2"/>
      </rPr>
      <t xml:space="preserve"> (Obsolete)</t>
    </r>
  </si>
  <si>
    <t>Federal Signal FHEX Explsn Proof Horn</t>
  </si>
  <si>
    <t>Federal Signal FSEX &amp; FSEX-HI Explsn Proof Strobe</t>
  </si>
  <si>
    <t>Potter CPSD-24V Photo Smoke Det</t>
  </si>
  <si>
    <t>Potter CPSHD-24H Photo/Heat Det</t>
  </si>
  <si>
    <r>
      <t xml:space="preserve">Potter PS-24H Photo/Heat Det </t>
    </r>
    <r>
      <rPr>
        <b/>
        <sz val="9"/>
        <color rgb="FF000000"/>
        <rFont val="Calibri"/>
        <family val="2"/>
      </rPr>
      <t>(Obsolete)</t>
    </r>
  </si>
  <si>
    <t>PE-HS 15 cd Normal db</t>
  </si>
  <si>
    <t>PE-HS 15 cd Loud db</t>
  </si>
  <si>
    <t>PE-HS 30 cd Normal db</t>
  </si>
  <si>
    <t>PE-HS 30 cd Loud db</t>
  </si>
  <si>
    <t>PE-HS 75 cd Normal db</t>
  </si>
  <si>
    <t>PE-HS 75 cd Loud db</t>
  </si>
  <si>
    <t>PE-HS 110 cd Normal db</t>
  </si>
  <si>
    <t>PE-HS 110 cd Loud db</t>
  </si>
  <si>
    <t>PE-HS 135 cd Normal db</t>
  </si>
  <si>
    <t>PE-HS 135 cd Loud db</t>
  </si>
  <si>
    <t>PE-HS 185 cd Normal db</t>
  </si>
  <si>
    <t>PE-HS 185 cd Loud db</t>
  </si>
  <si>
    <t>PE-HSC 15 cd Normal db</t>
  </si>
  <si>
    <t>PE-HSC 15 cd Loud db</t>
  </si>
  <si>
    <t>PE-HSC 30 cd Normal db</t>
  </si>
  <si>
    <t>PE-HSC 30 cd Loud db</t>
  </si>
  <si>
    <t>PE-HSC 75 cd Normal db</t>
  </si>
  <si>
    <t>PE-HSC 75 cd Loud db</t>
  </si>
  <si>
    <t>PE-HSC 110 cd Normal db</t>
  </si>
  <si>
    <t>PE-HSC 110 cd Loud db</t>
  </si>
  <si>
    <t>PE-HSC 150 cd Normal db</t>
  </si>
  <si>
    <t>PE-HSC 150 cd Loud db</t>
  </si>
  <si>
    <t>PE-HSC 177 cd Normal db</t>
  </si>
  <si>
    <t>PE-HSC 177 cd Loud db</t>
  </si>
  <si>
    <t>PE-LFHN Continuous</t>
  </si>
  <si>
    <t>PE-LFHN Temporal 3</t>
  </si>
  <si>
    <t>PE-LFHN Temporal 3/4</t>
  </si>
  <si>
    <t>PE-LFHS 110 cd</t>
  </si>
  <si>
    <t>PE-LFHS 177 cd</t>
  </si>
  <si>
    <t>4410G3</t>
  </si>
  <si>
    <t>Potter 4410G3
Battery &amp; Voltage Drop
Calculations</t>
  </si>
  <si>
    <t>Conventional Release Panel</t>
  </si>
  <si>
    <t>RA-4410G3</t>
  </si>
  <si>
    <t>CA-4064 Class A Expander</t>
  </si>
  <si>
    <t>CA2Z for Zones 5 &amp; 6</t>
  </si>
  <si>
    <t>Potter PE-ST Strobe, 15cd</t>
  </si>
  <si>
    <t>Potter PE-ST Strobe, 30cd</t>
  </si>
  <si>
    <t>Potter PE-ST Strobe, 75cd</t>
  </si>
  <si>
    <t>Potter PE-ST Strobe, 110cd</t>
  </si>
  <si>
    <t>Potter PE-ST Strobe, 135cd</t>
  </si>
  <si>
    <t>Potter PE-ST Strobe, 185cd</t>
  </si>
  <si>
    <t>Potter PE-STC  Strobe, 15cd</t>
  </si>
  <si>
    <t>Potter PE-STC  Strobe, 30cd</t>
  </si>
  <si>
    <t>Potter PE-STC  Strobe, 75cd</t>
  </si>
  <si>
    <t>Potter PE-STC  Strobe, 135cd</t>
  </si>
  <si>
    <t>Potter PE-STC  Strobe, 150cd</t>
  </si>
  <si>
    <t>Potter PE-STC  Strobe, 177cd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</si>
</sst>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"/>
    <numFmt numFmtId="165" formatCode="0.000000"/>
    <numFmt numFmtId="166" formatCode="0.00000"/>
  </numFmts>
  <fonts count="2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1"/>
      <color indexed="8"/>
      <name val="Calibri"/>
      <family val="2"/>
    </font>
    <font>
      <sz val="9"/>
      <color indexed="8"/>
      <name val="Calibri"/>
      <family val="2"/>
    </font>
    <font>
      <b/>
      <sz val="10"/>
      <color indexed="8"/>
      <name val="Calibri"/>
      <family val="2"/>
    </font>
    <font>
      <b/>
      <sz val="9"/>
      <color indexed="8"/>
      <name val="Calibri"/>
      <family val="2"/>
    </font>
    <font>
      <b/>
      <sz val="9"/>
      <color indexed="9"/>
      <name val="Calibri"/>
      <family val="2"/>
    </font>
    <font>
      <sz val="9"/>
      <color indexed="9"/>
      <name val="Calibri"/>
      <family val="2"/>
    </font>
    <font>
      <b/>
      <sz val="12"/>
      <color indexed="9"/>
      <name val="Calibri"/>
      <family val="2"/>
    </font>
    <font>
      <sz val="8"/>
      <color indexed="9"/>
      <name val="Calibri"/>
      <family val="2"/>
    </font>
    <font>
      <b/>
      <sz val="12"/>
      <color indexed="8"/>
      <name val="Calibri"/>
      <family val="2"/>
    </font>
    <font>
      <sz val="9"/>
      <color theme="0"/>
      <name val="Calibri"/>
      <family val="2"/>
    </font>
    <font>
      <b/>
      <sz val="9"/>
      <color indexed="81"/>
      <name val="Tahoma"/>
      <family val="2"/>
    </font>
    <font>
      <sz val="9"/>
      <color rgb="FFFF0000"/>
      <name val="Calibri"/>
      <family val="2"/>
    </font>
    <font>
      <b/>
      <i/>
      <sz val="9"/>
      <color indexed="8"/>
      <name val="Calibri"/>
      <family val="2"/>
    </font>
    <font>
      <i/>
      <sz val="9"/>
      <color indexed="8"/>
      <name val="Calibri"/>
      <family val="2"/>
    </font>
    <font>
      <b/>
      <i/>
      <sz val="9"/>
      <color indexed="9"/>
      <name val="Calibri"/>
      <family val="2"/>
    </font>
    <font>
      <sz val="9"/>
      <color indexed="10"/>
      <name val="Calibri"/>
      <family val="2"/>
    </font>
    <font>
      <b/>
      <sz val="9"/>
      <color theme="1"/>
      <name val="Calibri"/>
      <family val="2"/>
    </font>
    <font>
      <b/>
      <i/>
      <sz val="11"/>
      <color indexed="8"/>
      <name val="Calibri"/>
      <family val="2"/>
    </font>
    <font>
      <sz val="10"/>
      <color indexed="8"/>
      <name val="Calibri"/>
      <family val="2"/>
    </font>
    <font>
      <b/>
      <sz val="9"/>
      <color rgb="FF000000"/>
      <name val="Calibri"/>
      <family val="2"/>
    </font>
    <font>
      <sz val="9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9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hair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9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/>
      <right style="hair">
        <color indexed="8"/>
      </right>
      <top style="hair">
        <color indexed="8"/>
      </top>
      <bottom style="hair">
        <color indexed="8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178">
    <xf numFmtId="0" fontId="0" fillId="0" borderId="0" xfId="0"/>
    <xf numFmtId="0" fontId="0" fillId="2" borderId="0" xfId="0" applyFill="1"/>
    <xf numFmtId="0" fontId="3" fillId="2" borderId="0" xfId="0" applyFont="1" applyFill="1"/>
    <xf numFmtId="0" fontId="3" fillId="0" borderId="0" xfId="0" applyFont="1"/>
    <xf numFmtId="0" fontId="3" fillId="2" borderId="1" xfId="0" applyFont="1" applyFill="1" applyBorder="1"/>
    <xf numFmtId="0" fontId="4" fillId="0" borderId="0" xfId="0" applyFont="1"/>
    <xf numFmtId="0" fontId="6" fillId="3" borderId="5" xfId="0" applyFont="1" applyFill="1" applyBorder="1" applyAlignment="1">
      <alignment horizontal="center"/>
    </xf>
    <xf numFmtId="0" fontId="3" fillId="0" borderId="1" xfId="0" applyFont="1" applyBorder="1"/>
    <xf numFmtId="0" fontId="3" fillId="4" borderId="3" xfId="0" applyFont="1" applyFill="1" applyBorder="1"/>
    <xf numFmtId="0" fontId="3" fillId="4" borderId="2" xfId="0" applyFont="1" applyFill="1" applyBorder="1"/>
    <xf numFmtId="0" fontId="3" fillId="4" borderId="4" xfId="0" applyFont="1" applyFill="1" applyBorder="1"/>
    <xf numFmtId="0" fontId="5" fillId="4" borderId="6" xfId="0" applyFont="1" applyFill="1" applyBorder="1" applyAlignment="1">
      <alignment horizontal="center"/>
    </xf>
    <xf numFmtId="0" fontId="5" fillId="4" borderId="0" xfId="0" applyFont="1" applyFill="1" applyAlignment="1">
      <alignment horizontal="center"/>
    </xf>
    <xf numFmtId="0" fontId="5" fillId="4" borderId="7" xfId="0" applyFont="1" applyFill="1" applyBorder="1" applyAlignment="1">
      <alignment horizontal="center"/>
    </xf>
    <xf numFmtId="166" fontId="6" fillId="3" borderId="5" xfId="0" applyNumberFormat="1" applyFont="1" applyFill="1" applyBorder="1" applyAlignment="1">
      <alignment horizontal="center"/>
    </xf>
    <xf numFmtId="166" fontId="3" fillId="0" borderId="1" xfId="0" applyNumberFormat="1" applyFont="1" applyBorder="1"/>
    <xf numFmtId="166" fontId="3" fillId="0" borderId="0" xfId="0" applyNumberFormat="1" applyFont="1"/>
    <xf numFmtId="166" fontId="3" fillId="2" borderId="1" xfId="0" applyNumberFormat="1" applyFont="1" applyFill="1" applyBorder="1"/>
    <xf numFmtId="0" fontId="3" fillId="0" borderId="1" xfId="0" applyFont="1" applyBorder="1" applyProtection="1">
      <protection locked="0"/>
    </xf>
    <xf numFmtId="165" fontId="3" fillId="0" borderId="0" xfId="0" applyNumberFormat="1" applyFont="1"/>
    <xf numFmtId="0" fontId="8" fillId="3" borderId="0" xfId="0" applyFont="1" applyFill="1" applyAlignment="1">
      <alignment horizontal="center"/>
    </xf>
    <xf numFmtId="0" fontId="7" fillId="3" borderId="22" xfId="0" applyFont="1" applyFill="1" applyBorder="1" applyAlignment="1">
      <alignment horizontal="center"/>
    </xf>
    <xf numFmtId="0" fontId="8" fillId="3" borderId="23" xfId="0" applyFont="1" applyFill="1" applyBorder="1" applyAlignment="1">
      <alignment horizontal="center"/>
    </xf>
    <xf numFmtId="0" fontId="8" fillId="3" borderId="9" xfId="0" applyFont="1" applyFill="1" applyBorder="1" applyAlignment="1">
      <alignment horizontal="center"/>
    </xf>
    <xf numFmtId="0" fontId="8" fillId="3" borderId="11" xfId="0" applyFont="1" applyFill="1" applyBorder="1" applyAlignment="1">
      <alignment horizontal="center"/>
    </xf>
    <xf numFmtId="0" fontId="3" fillId="0" borderId="28" xfId="0" applyFont="1" applyBorder="1"/>
    <xf numFmtId="166" fontId="3" fillId="0" borderId="9" xfId="0" applyNumberFormat="1" applyFont="1" applyBorder="1"/>
    <xf numFmtId="166" fontId="3" fillId="0" borderId="29" xfId="0" applyNumberFormat="1" applyFont="1" applyBorder="1"/>
    <xf numFmtId="0" fontId="3" fillId="0" borderId="12" xfId="0" applyFont="1" applyBorder="1"/>
    <xf numFmtId="0" fontId="3" fillId="0" borderId="19" xfId="0" applyFont="1" applyBorder="1"/>
    <xf numFmtId="166" fontId="3" fillId="0" borderId="18" xfId="0" applyNumberFormat="1" applyFont="1" applyBorder="1"/>
    <xf numFmtId="0" fontId="3" fillId="0" borderId="30" xfId="0" applyFont="1" applyBorder="1"/>
    <xf numFmtId="0" fontId="3" fillId="2" borderId="1" xfId="0" applyFont="1" applyFill="1" applyBorder="1" applyAlignment="1">
      <alignment horizontal="left"/>
    </xf>
    <xf numFmtId="0" fontId="11" fillId="2" borderId="0" xfId="0" applyFont="1" applyFill="1" applyProtection="1">
      <protection hidden="1"/>
    </xf>
    <xf numFmtId="2" fontId="11" fillId="0" borderId="0" xfId="0" applyNumberFormat="1" applyFont="1"/>
    <xf numFmtId="0" fontId="3" fillId="2" borderId="0" xfId="0" applyFont="1" applyFill="1" applyProtection="1">
      <protection hidden="1"/>
    </xf>
    <xf numFmtId="165" fontId="3" fillId="2" borderId="0" xfId="0" applyNumberFormat="1" applyFont="1" applyFill="1" applyProtection="1">
      <protection hidden="1"/>
    </xf>
    <xf numFmtId="0" fontId="13" fillId="0" borderId="0" xfId="0" applyFont="1"/>
    <xf numFmtId="0" fontId="5" fillId="2" borderId="0" xfId="0" applyFont="1" applyFill="1" applyAlignment="1" applyProtection="1">
      <alignment horizontal="right"/>
      <protection hidden="1"/>
    </xf>
    <xf numFmtId="0" fontId="3" fillId="4" borderId="10" xfId="0" applyFont="1" applyFill="1" applyBorder="1" applyAlignment="1" applyProtection="1">
      <alignment horizontal="left"/>
      <protection locked="0" hidden="1"/>
    </xf>
    <xf numFmtId="0" fontId="5" fillId="2" borderId="0" xfId="0" applyFont="1" applyFill="1" applyProtection="1"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5" fillId="2" borderId="0" xfId="0" applyFont="1" applyFill="1" applyAlignment="1" applyProtection="1">
      <alignment horizontal="right" vertical="top"/>
      <protection hidden="1"/>
    </xf>
    <xf numFmtId="0" fontId="5" fillId="2" borderId="0" xfId="0" applyFont="1" applyFill="1" applyAlignment="1" applyProtection="1">
      <alignment vertical="top"/>
      <protection hidden="1"/>
    </xf>
    <xf numFmtId="0" fontId="3" fillId="2" borderId="0" xfId="0" applyFont="1" applyFill="1" applyAlignment="1" applyProtection="1">
      <alignment horizontal="right"/>
      <protection hidden="1"/>
    </xf>
    <xf numFmtId="0" fontId="3" fillId="4" borderId="1" xfId="0" applyFont="1" applyFill="1" applyBorder="1" applyProtection="1">
      <protection locked="0" hidden="1"/>
    </xf>
    <xf numFmtId="14" fontId="3" fillId="4" borderId="10" xfId="0" applyNumberFormat="1" applyFont="1" applyFill="1" applyBorder="1" applyAlignment="1" applyProtection="1">
      <alignment horizontal="left"/>
      <protection locked="0" hidden="1"/>
    </xf>
    <xf numFmtId="0" fontId="3" fillId="4" borderId="1" xfId="0" applyFont="1" applyFill="1" applyBorder="1" applyAlignment="1" applyProtection="1">
      <alignment horizontal="left"/>
      <protection locked="0" hidden="1"/>
    </xf>
    <xf numFmtId="0" fontId="6" fillId="3" borderId="9" xfId="0" applyFont="1" applyFill="1" applyBorder="1" applyAlignment="1" applyProtection="1">
      <alignment horizontal="center"/>
      <protection hidden="1"/>
    </xf>
    <xf numFmtId="0" fontId="6" fillId="3" borderId="2" xfId="0" applyFont="1" applyFill="1" applyBorder="1" applyAlignment="1" applyProtection="1">
      <alignment horizontal="center"/>
      <protection hidden="1"/>
    </xf>
    <xf numFmtId="0" fontId="6" fillId="3" borderId="3" xfId="0" applyFont="1" applyFill="1" applyBorder="1" applyAlignment="1" applyProtection="1">
      <alignment horizontal="center"/>
      <protection hidden="1"/>
    </xf>
    <xf numFmtId="0" fontId="6" fillId="3" borderId="3" xfId="0" applyFont="1" applyFill="1" applyBorder="1" applyAlignment="1" applyProtection="1">
      <alignment horizontal="right"/>
      <protection hidden="1"/>
    </xf>
    <xf numFmtId="0" fontId="6" fillId="3" borderId="4" xfId="0" applyFont="1" applyFill="1" applyBorder="1" applyAlignment="1" applyProtection="1">
      <alignment horizontal="right"/>
      <protection hidden="1"/>
    </xf>
    <xf numFmtId="0" fontId="3" fillId="2" borderId="16" xfId="0" applyFont="1" applyFill="1" applyBorder="1" applyAlignment="1" applyProtection="1">
      <alignment horizontal="center"/>
      <protection hidden="1"/>
    </xf>
    <xf numFmtId="0" fontId="3" fillId="2" borderId="16" xfId="0" applyFont="1" applyFill="1" applyBorder="1" applyProtection="1">
      <protection hidden="1"/>
    </xf>
    <xf numFmtId="164" fontId="3" fillId="2" borderId="16" xfId="0" applyNumberFormat="1" applyFont="1" applyFill="1" applyBorder="1" applyProtection="1">
      <protection hidden="1"/>
    </xf>
    <xf numFmtId="164" fontId="5" fillId="2" borderId="0" xfId="0" applyNumberFormat="1" applyFont="1" applyFill="1" applyProtection="1">
      <protection hidden="1"/>
    </xf>
    <xf numFmtId="0" fontId="6" fillId="3" borderId="15" xfId="0" applyFont="1" applyFill="1" applyBorder="1" applyProtection="1">
      <protection hidden="1"/>
    </xf>
    <xf numFmtId="0" fontId="6" fillId="3" borderId="13" xfId="0" applyFont="1" applyFill="1" applyBorder="1" applyProtection="1">
      <protection hidden="1"/>
    </xf>
    <xf numFmtId="0" fontId="6" fillId="3" borderId="13" xfId="0" applyFont="1" applyFill="1" applyBorder="1" applyAlignment="1" applyProtection="1">
      <alignment horizontal="center"/>
      <protection hidden="1"/>
    </xf>
    <xf numFmtId="0" fontId="3" fillId="4" borderId="1" xfId="0" applyFont="1" applyFill="1" applyBorder="1" applyAlignment="1" applyProtection="1">
      <alignment horizontal="center"/>
      <protection locked="0" hidden="1"/>
    </xf>
    <xf numFmtId="164" fontId="3" fillId="2" borderId="0" xfId="0" applyNumberFormat="1" applyFont="1" applyFill="1" applyProtection="1">
      <protection hidden="1"/>
    </xf>
    <xf numFmtId="0" fontId="5" fillId="2" borderId="27" xfId="0" applyFont="1" applyFill="1" applyBorder="1" applyAlignment="1" applyProtection="1">
      <alignment horizontal="left"/>
      <protection hidden="1"/>
    </xf>
    <xf numFmtId="0" fontId="5" fillId="2" borderId="17" xfId="0" applyFont="1" applyFill="1" applyBorder="1" applyAlignment="1" applyProtection="1">
      <alignment horizontal="left"/>
      <protection hidden="1"/>
    </xf>
    <xf numFmtId="0" fontId="3" fillId="2" borderId="17" xfId="0" applyFont="1" applyFill="1" applyBorder="1" applyAlignment="1" applyProtection="1">
      <alignment horizontal="left"/>
      <protection hidden="1"/>
    </xf>
    <xf numFmtId="164" fontId="3" fillId="2" borderId="17" xfId="0" applyNumberFormat="1" applyFont="1" applyFill="1" applyBorder="1" applyProtection="1">
      <protection hidden="1"/>
    </xf>
    <xf numFmtId="0" fontId="15" fillId="2" borderId="0" xfId="0" applyFont="1" applyFill="1" applyAlignment="1" applyProtection="1">
      <alignment horizontal="right"/>
      <protection hidden="1"/>
    </xf>
    <xf numFmtId="0" fontId="14" fillId="2" borderId="0" xfId="0" applyFont="1" applyFill="1" applyAlignment="1" applyProtection="1">
      <alignment horizontal="right"/>
      <protection hidden="1"/>
    </xf>
    <xf numFmtId="165" fontId="3" fillId="4" borderId="1" xfId="0" applyNumberFormat="1" applyFont="1" applyFill="1" applyBorder="1" applyProtection="1">
      <protection locked="0" hidden="1"/>
    </xf>
    <xf numFmtId="0" fontId="3" fillId="2" borderId="0" xfId="0" applyFont="1" applyFill="1" applyAlignment="1" applyProtection="1">
      <alignment horizontal="center"/>
      <protection hidden="1"/>
    </xf>
    <xf numFmtId="0" fontId="3" fillId="2" borderId="17" xfId="0" applyFont="1" applyFill="1" applyBorder="1" applyProtection="1">
      <protection hidden="1"/>
    </xf>
    <xf numFmtId="165" fontId="5" fillId="2" borderId="0" xfId="0" applyNumberFormat="1" applyFont="1" applyFill="1" applyProtection="1">
      <protection hidden="1"/>
    </xf>
    <xf numFmtId="0" fontId="6" fillId="3" borderId="23" xfId="0" applyFont="1" applyFill="1" applyBorder="1" applyProtection="1">
      <protection hidden="1"/>
    </xf>
    <xf numFmtId="0" fontId="6" fillId="3" borderId="9" xfId="0" applyFont="1" applyFill="1" applyBorder="1" applyProtection="1">
      <protection hidden="1"/>
    </xf>
    <xf numFmtId="0" fontId="6" fillId="3" borderId="11" xfId="0" applyFont="1" applyFill="1" applyBorder="1" applyAlignment="1" applyProtection="1">
      <alignment horizontal="center"/>
      <protection hidden="1"/>
    </xf>
    <xf numFmtId="0" fontId="6" fillId="3" borderId="4" xfId="0" applyFont="1" applyFill="1" applyBorder="1" applyAlignment="1" applyProtection="1">
      <alignment horizontal="center"/>
      <protection hidden="1"/>
    </xf>
    <xf numFmtId="0" fontId="11" fillId="2" borderId="0" xfId="0" applyFont="1" applyFill="1" applyAlignment="1" applyProtection="1">
      <alignment horizontal="center"/>
      <protection hidden="1"/>
    </xf>
    <xf numFmtId="166" fontId="3" fillId="2" borderId="0" xfId="0" applyNumberFormat="1" applyFont="1" applyFill="1" applyProtection="1">
      <protection hidden="1"/>
    </xf>
    <xf numFmtId="0" fontId="3" fillId="2" borderId="17" xfId="0" applyFont="1" applyFill="1" applyBorder="1" applyAlignment="1" applyProtection="1">
      <alignment horizontal="center"/>
      <protection hidden="1"/>
    </xf>
    <xf numFmtId="166" fontId="3" fillId="2" borderId="17" xfId="0" applyNumberFormat="1" applyFont="1" applyFill="1" applyBorder="1" applyProtection="1">
      <protection hidden="1"/>
    </xf>
    <xf numFmtId="166" fontId="5" fillId="2" borderId="0" xfId="0" applyNumberFormat="1" applyFont="1" applyFill="1" applyProtection="1">
      <protection hidden="1"/>
    </xf>
    <xf numFmtId="0" fontId="16" fillId="3" borderId="13" xfId="0" applyFont="1" applyFill="1" applyBorder="1" applyProtection="1">
      <protection hidden="1"/>
    </xf>
    <xf numFmtId="0" fontId="7" fillId="3" borderId="13" xfId="0" applyFont="1" applyFill="1" applyBorder="1" applyProtection="1">
      <protection hidden="1"/>
    </xf>
    <xf numFmtId="0" fontId="6" fillId="3" borderId="14" xfId="0" applyFont="1" applyFill="1" applyBorder="1" applyAlignment="1" applyProtection="1">
      <alignment horizontal="center"/>
      <protection hidden="1"/>
    </xf>
    <xf numFmtId="166" fontId="3" fillId="2" borderId="3" xfId="0" applyNumberFormat="1" applyFont="1" applyFill="1" applyBorder="1" applyProtection="1">
      <protection hidden="1"/>
    </xf>
    <xf numFmtId="0" fontId="3" fillId="2" borderId="3" xfId="0" applyFont="1" applyFill="1" applyBorder="1" applyAlignment="1" applyProtection="1">
      <alignment horizontal="right"/>
      <protection hidden="1"/>
    </xf>
    <xf numFmtId="0" fontId="11" fillId="6" borderId="0" xfId="0" applyFont="1" applyFill="1" applyProtection="1">
      <protection hidden="1"/>
    </xf>
    <xf numFmtId="0" fontId="7" fillId="0" borderId="0" xfId="0" applyFont="1"/>
    <xf numFmtId="0" fontId="5" fillId="2" borderId="0" xfId="0" applyFont="1" applyFill="1" applyAlignment="1" applyProtection="1">
      <alignment horizontal="left"/>
      <protection hidden="1"/>
    </xf>
    <xf numFmtId="0" fontId="17" fillId="0" borderId="0" xfId="0" applyFont="1"/>
    <xf numFmtId="2" fontId="5" fillId="2" borderId="0" xfId="0" applyNumberFormat="1" applyFont="1" applyFill="1" applyProtection="1">
      <protection hidden="1"/>
    </xf>
    <xf numFmtId="2" fontId="3" fillId="2" borderId="0" xfId="0" applyNumberFormat="1" applyFont="1" applyFill="1" applyProtection="1">
      <protection hidden="1"/>
    </xf>
    <xf numFmtId="9" fontId="5" fillId="2" borderId="0" xfId="0" applyNumberFormat="1" applyFont="1" applyFill="1" applyProtection="1">
      <protection hidden="1"/>
    </xf>
    <xf numFmtId="0" fontId="5" fillId="4" borderId="1" xfId="0" applyFont="1" applyFill="1" applyBorder="1" applyAlignment="1" applyProtection="1">
      <alignment horizontal="right"/>
      <protection locked="0" hidden="1"/>
    </xf>
    <xf numFmtId="0" fontId="14" fillId="2" borderId="3" xfId="0" applyFont="1" applyFill="1" applyBorder="1" applyProtection="1">
      <protection hidden="1"/>
    </xf>
    <xf numFmtId="0" fontId="3" fillId="2" borderId="3" xfId="0" applyFont="1" applyFill="1" applyBorder="1" applyProtection="1">
      <protection hidden="1"/>
    </xf>
    <xf numFmtId="14" fontId="15" fillId="2" borderId="3" xfId="0" applyNumberFormat="1" applyFont="1" applyFill="1" applyBorder="1" applyAlignment="1" applyProtection="1">
      <alignment horizontal="left"/>
      <protection hidden="1"/>
    </xf>
    <xf numFmtId="0" fontId="6" fillId="3" borderId="15" xfId="0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 applyProtection="1">
      <alignment vertical="center"/>
      <protection hidden="1"/>
    </xf>
    <xf numFmtId="0" fontId="6" fillId="3" borderId="13" xfId="0" applyFont="1" applyFill="1" applyBorder="1" applyAlignment="1" applyProtection="1">
      <alignment horizontal="right"/>
      <protection hidden="1"/>
    </xf>
    <xf numFmtId="0" fontId="6" fillId="3" borderId="13" xfId="0" applyFont="1" applyFill="1" applyBorder="1" applyAlignment="1" applyProtection="1">
      <alignment horizontal="left"/>
      <protection hidden="1"/>
    </xf>
    <xf numFmtId="0" fontId="6" fillId="3" borderId="14" xfId="0" applyFont="1" applyFill="1" applyBorder="1" applyAlignment="1" applyProtection="1">
      <alignment horizontal="left"/>
      <protection hidden="1"/>
    </xf>
    <xf numFmtId="0" fontId="6" fillId="2" borderId="9" xfId="0" applyFont="1" applyFill="1" applyBorder="1" applyAlignment="1" applyProtection="1">
      <alignment horizontal="left" vertical="center"/>
      <protection hidden="1"/>
    </xf>
    <xf numFmtId="0" fontId="6" fillId="2" borderId="9" xfId="0" applyFont="1" applyFill="1" applyBorder="1" applyProtection="1">
      <protection hidden="1"/>
    </xf>
    <xf numFmtId="0" fontId="6" fillId="2" borderId="9" xfId="0" applyFont="1" applyFill="1" applyBorder="1" applyAlignment="1" applyProtection="1">
      <alignment horizontal="center"/>
      <protection hidden="1"/>
    </xf>
    <xf numFmtId="0" fontId="15" fillId="2" borderId="0" xfId="0" applyFont="1" applyFill="1" applyProtection="1">
      <protection hidden="1"/>
    </xf>
    <xf numFmtId="0" fontId="6" fillId="2" borderId="0" xfId="0" applyFont="1" applyFill="1" applyAlignment="1" applyProtection="1">
      <alignment horizontal="center"/>
      <protection hidden="1"/>
    </xf>
    <xf numFmtId="0" fontId="6" fillId="5" borderId="15" xfId="0" applyFont="1" applyFill="1" applyBorder="1" applyAlignment="1" applyProtection="1">
      <alignment horizontal="center"/>
      <protection hidden="1"/>
    </xf>
    <xf numFmtId="0" fontId="6" fillId="5" borderId="13" xfId="0" applyFont="1" applyFill="1" applyBorder="1" applyAlignment="1" applyProtection="1">
      <alignment horizontal="center"/>
      <protection hidden="1"/>
    </xf>
    <xf numFmtId="0" fontId="6" fillId="5" borderId="14" xfId="0" applyFont="1" applyFill="1" applyBorder="1" applyAlignment="1" applyProtection="1">
      <alignment horizontal="center"/>
      <protection hidden="1"/>
    </xf>
    <xf numFmtId="0" fontId="3" fillId="4" borderId="8" xfId="0" applyFont="1" applyFill="1" applyBorder="1" applyAlignment="1" applyProtection="1">
      <alignment horizontal="center"/>
      <protection locked="0" hidden="1"/>
    </xf>
    <xf numFmtId="0" fontId="3" fillId="2" borderId="8" xfId="0" applyFont="1" applyFill="1" applyBorder="1" applyAlignment="1" applyProtection="1">
      <alignment horizontal="center"/>
      <protection hidden="1"/>
    </xf>
    <xf numFmtId="164" fontId="3" fillId="2" borderId="8" xfId="0" applyNumberFormat="1" applyFont="1" applyFill="1" applyBorder="1" applyAlignment="1" applyProtection="1">
      <alignment horizontal="center"/>
      <protection hidden="1"/>
    </xf>
    <xf numFmtId="164" fontId="3" fillId="0" borderId="8" xfId="0" applyNumberFormat="1" applyFont="1" applyBorder="1" applyAlignment="1" applyProtection="1">
      <alignment horizontal="center"/>
      <protection hidden="1"/>
    </xf>
    <xf numFmtId="2" fontId="3" fillId="2" borderId="8" xfId="0" applyNumberFormat="1" applyFont="1" applyFill="1" applyBorder="1" applyAlignment="1" applyProtection="1">
      <alignment horizontal="center"/>
      <protection hidden="1"/>
    </xf>
    <xf numFmtId="0" fontId="3" fillId="4" borderId="12" xfId="0" applyFont="1" applyFill="1" applyBorder="1" applyAlignment="1" applyProtection="1">
      <alignment horizontal="center"/>
      <protection locked="0" hidden="1"/>
    </xf>
    <xf numFmtId="0" fontId="5" fillId="2" borderId="3" xfId="0" applyFont="1" applyFill="1" applyBorder="1" applyAlignment="1" applyProtection="1">
      <alignment horizontal="right"/>
      <protection hidden="1"/>
    </xf>
    <xf numFmtId="0" fontId="6" fillId="5" borderId="2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0" fontId="6" fillId="5" borderId="4" xfId="0" applyFont="1" applyFill="1" applyBorder="1" applyAlignment="1" applyProtection="1">
      <alignment horizontal="center"/>
      <protection hidden="1"/>
    </xf>
    <xf numFmtId="0" fontId="3" fillId="4" borderId="8" xfId="0" applyFont="1" applyFill="1" applyBorder="1" applyAlignment="1" applyProtection="1">
      <alignment horizontal="left"/>
      <protection locked="0" hidden="1"/>
    </xf>
    <xf numFmtId="165" fontId="3" fillId="2" borderId="8" xfId="0" applyNumberFormat="1" applyFont="1" applyFill="1" applyBorder="1" applyProtection="1">
      <protection hidden="1"/>
    </xf>
    <xf numFmtId="0" fontId="11" fillId="0" borderId="0" xfId="0" applyFont="1"/>
    <xf numFmtId="0" fontId="3" fillId="4" borderId="0" xfId="0" applyFont="1" applyFill="1" applyProtection="1">
      <protection locked="0" hidden="1"/>
    </xf>
    <xf numFmtId="166" fontId="5" fillId="2" borderId="1" xfId="0" applyNumberFormat="1" applyFont="1" applyFill="1" applyBorder="1" applyProtection="1">
      <protection hidden="1"/>
    </xf>
    <xf numFmtId="0" fontId="14" fillId="2" borderId="0" xfId="0" applyFont="1" applyFill="1" applyAlignment="1" applyProtection="1">
      <alignment vertical="top" wrapText="1"/>
      <protection hidden="1"/>
    </xf>
    <xf numFmtId="0" fontId="18" fillId="2" borderId="3" xfId="0" applyFont="1" applyFill="1" applyBorder="1" applyAlignment="1" applyProtection="1">
      <alignment vertical="center"/>
      <protection hidden="1"/>
    </xf>
    <xf numFmtId="0" fontId="3" fillId="2" borderId="3" xfId="0" applyFont="1" applyFill="1" applyBorder="1" applyAlignment="1" applyProtection="1">
      <alignment vertical="center"/>
      <protection hidden="1"/>
    </xf>
    <xf numFmtId="0" fontId="6" fillId="2" borderId="3" xfId="0" applyFont="1" applyFill="1" applyBorder="1" applyAlignment="1" applyProtection="1">
      <alignment vertical="center"/>
      <protection hidden="1"/>
    </xf>
    <xf numFmtId="0" fontId="6" fillId="2" borderId="3" xfId="0" applyFont="1" applyFill="1" applyBorder="1" applyAlignment="1" applyProtection="1">
      <alignment horizontal="right"/>
      <protection hidden="1"/>
    </xf>
    <xf numFmtId="0" fontId="6" fillId="2" borderId="3" xfId="0" applyFont="1" applyFill="1" applyBorder="1" applyAlignment="1" applyProtection="1">
      <alignment horizontal="left"/>
      <protection hidden="1"/>
    </xf>
    <xf numFmtId="14" fontId="15" fillId="2" borderId="0" xfId="0" applyNumberFormat="1" applyFont="1" applyFill="1" applyAlignment="1" applyProtection="1">
      <alignment horizontal="left"/>
      <protection hidden="1"/>
    </xf>
    <xf numFmtId="0" fontId="14" fillId="2" borderId="0" xfId="0" applyFont="1" applyFill="1" applyAlignment="1" applyProtection="1">
      <alignment horizontal="left" vertical="top" wrapText="1"/>
      <protection hidden="1"/>
    </xf>
    <xf numFmtId="0" fontId="5" fillId="2" borderId="20" xfId="0" applyFont="1" applyFill="1" applyBorder="1" applyAlignment="1" applyProtection="1">
      <alignment horizontal="right"/>
      <protection hidden="1"/>
    </xf>
    <xf numFmtId="0" fontId="5" fillId="2" borderId="18" xfId="0" applyFont="1" applyFill="1" applyBorder="1" applyAlignment="1" applyProtection="1">
      <alignment horizontal="right"/>
      <protection hidden="1"/>
    </xf>
    <xf numFmtId="0" fontId="3" fillId="2" borderId="19" xfId="0" applyFont="1" applyFill="1" applyBorder="1" applyProtection="1">
      <protection hidden="1"/>
    </xf>
    <xf numFmtId="9" fontId="20" fillId="4" borderId="10" xfId="0" applyNumberFormat="1" applyFont="1" applyFill="1" applyBorder="1" applyAlignment="1" applyProtection="1">
      <alignment horizontal="left"/>
      <protection locked="0" hidden="1"/>
    </xf>
    <xf numFmtId="9" fontId="11" fillId="2" borderId="0" xfId="0" applyNumberFormat="1" applyFont="1" applyFill="1" applyAlignment="1" applyProtection="1">
      <alignment horizontal="left"/>
      <protection hidden="1"/>
    </xf>
    <xf numFmtId="0" fontId="11" fillId="2" borderId="0" xfId="0" applyFont="1" applyFill="1" applyAlignment="1" applyProtection="1">
      <alignment horizontal="left"/>
      <protection hidden="1"/>
    </xf>
    <xf numFmtId="0" fontId="15" fillId="2" borderId="19" xfId="0" applyFont="1" applyFill="1" applyBorder="1" applyProtection="1">
      <protection hidden="1"/>
    </xf>
    <xf numFmtId="0" fontId="14" fillId="2" borderId="0" xfId="0" applyFont="1" applyFill="1" applyProtection="1">
      <protection hidden="1"/>
    </xf>
    <xf numFmtId="0" fontId="22" fillId="6" borderId="0" xfId="0" applyFont="1" applyFill="1" applyProtection="1">
      <protection hidden="1"/>
    </xf>
    <xf numFmtId="0" fontId="22" fillId="2" borderId="0" xfId="0" applyFont="1" applyFill="1" applyProtection="1">
      <protection hidden="1"/>
    </xf>
    <xf numFmtId="0" fontId="22" fillId="0" borderId="0" xfId="0" applyFont="1"/>
    <xf numFmtId="0" fontId="3" fillId="4" borderId="21" xfId="0" applyFont="1" applyFill="1" applyBorder="1" applyAlignment="1" applyProtection="1">
      <alignment horizontal="left"/>
      <protection locked="0" hidden="1"/>
    </xf>
    <xf numFmtId="0" fontId="3" fillId="4" borderId="24" xfId="0" applyFont="1" applyFill="1" applyBorder="1" applyAlignment="1" applyProtection="1">
      <alignment horizontal="left"/>
      <protection locked="0" hidden="1"/>
    </xf>
    <xf numFmtId="0" fontId="14" fillId="2" borderId="19" xfId="0" applyFont="1" applyFill="1" applyBorder="1" applyAlignment="1" applyProtection="1">
      <alignment horizontal="left" vertical="top" wrapText="1"/>
      <protection hidden="1"/>
    </xf>
    <xf numFmtId="0" fontId="14" fillId="2" borderId="0" xfId="0" applyFont="1" applyFill="1" applyAlignment="1" applyProtection="1">
      <alignment horizontal="left" vertical="top" wrapText="1"/>
      <protection hidden="1"/>
    </xf>
    <xf numFmtId="0" fontId="14" fillId="2" borderId="3" xfId="0" applyFont="1" applyFill="1" applyBorder="1" applyAlignment="1" applyProtection="1">
      <alignment horizontal="left" vertical="top" wrapText="1"/>
      <protection hidden="1"/>
    </xf>
    <xf numFmtId="0" fontId="6" fillId="5" borderId="23" xfId="0" applyFont="1" applyFill="1" applyBorder="1" applyAlignment="1" applyProtection="1">
      <alignment horizontal="center"/>
      <protection hidden="1"/>
    </xf>
    <xf numFmtId="0" fontId="6" fillId="5" borderId="9" xfId="0" applyFont="1" applyFill="1" applyBorder="1" applyAlignment="1" applyProtection="1">
      <alignment horizontal="center"/>
      <protection hidden="1"/>
    </xf>
    <xf numFmtId="0" fontId="3" fillId="4" borderId="29" xfId="0" applyFont="1" applyFill="1" applyBorder="1" applyAlignment="1" applyProtection="1">
      <alignment horizontal="left"/>
      <protection locked="0" hidden="1"/>
    </xf>
    <xf numFmtId="0" fontId="3" fillId="4" borderId="31" xfId="0" applyFont="1" applyFill="1" applyBorder="1" applyAlignment="1" applyProtection="1">
      <alignment horizontal="left"/>
      <protection locked="0" hidden="1"/>
    </xf>
    <xf numFmtId="0" fontId="15" fillId="2" borderId="3" xfId="0" applyFont="1" applyFill="1" applyBorder="1" applyAlignment="1" applyProtection="1">
      <alignment horizontal="left"/>
      <protection hidden="1"/>
    </xf>
    <xf numFmtId="0" fontId="3" fillId="4" borderId="21" xfId="0" applyFont="1" applyFill="1" applyBorder="1" applyProtection="1">
      <protection locked="0" hidden="1"/>
    </xf>
    <xf numFmtId="0" fontId="3" fillId="4" borderId="24" xfId="0" applyFont="1" applyFill="1" applyBorder="1" applyProtection="1">
      <protection locked="0" hidden="1"/>
    </xf>
    <xf numFmtId="0" fontId="6" fillId="5" borderId="11" xfId="0" applyFont="1" applyFill="1" applyBorder="1" applyAlignment="1" applyProtection="1">
      <alignment horizontal="center"/>
      <protection hidden="1"/>
    </xf>
    <xf numFmtId="0" fontId="6" fillId="5" borderId="3" xfId="0" applyFont="1" applyFill="1" applyBorder="1" applyAlignment="1" applyProtection="1">
      <alignment horizontal="center"/>
      <protection hidden="1"/>
    </xf>
    <xf numFmtId="0" fontId="3" fillId="2" borderId="0" xfId="0" applyFont="1" applyFill="1" applyAlignment="1" applyProtection="1">
      <alignment horizontal="left"/>
      <protection hidden="1"/>
    </xf>
    <xf numFmtId="0" fontId="6" fillId="3" borderId="9" xfId="0" applyFont="1" applyFill="1" applyBorder="1" applyAlignment="1" applyProtection="1">
      <alignment horizontal="center"/>
      <protection hidden="1"/>
    </xf>
    <xf numFmtId="0" fontId="19" fillId="2" borderId="0" xfId="0" applyFont="1" applyFill="1" applyAlignment="1" applyProtection="1">
      <alignment horizontal="left" vertical="center" wrapText="1" indent="1"/>
      <protection hidden="1"/>
    </xf>
    <xf numFmtId="0" fontId="6" fillId="3" borderId="23" xfId="0" applyFont="1" applyFill="1" applyBorder="1" applyAlignment="1" applyProtection="1">
      <alignment horizontal="center"/>
      <protection hidden="1"/>
    </xf>
    <xf numFmtId="0" fontId="3" fillId="4" borderId="25" xfId="0" applyFont="1" applyFill="1" applyBorder="1" applyAlignment="1" applyProtection="1">
      <alignment horizontal="left"/>
      <protection locked="0" hidden="1"/>
    </xf>
    <xf numFmtId="0" fontId="3" fillId="4" borderId="26" xfId="0" applyFont="1" applyFill="1" applyBorder="1" applyAlignment="1" applyProtection="1">
      <alignment horizontal="left"/>
      <protection locked="0" hidden="1"/>
    </xf>
    <xf numFmtId="0" fontId="15" fillId="2" borderId="0" xfId="0" applyFont="1" applyFill="1" applyAlignment="1" applyProtection="1">
      <alignment horizontal="left" vertical="center" wrapText="1"/>
      <protection hidden="1"/>
    </xf>
    <xf numFmtId="0" fontId="15" fillId="2" borderId="3" xfId="0" applyFont="1" applyFill="1" applyBorder="1" applyAlignment="1" applyProtection="1">
      <alignment horizontal="left" vertical="center" wrapText="1"/>
      <protection hidden="1"/>
    </xf>
    <xf numFmtId="0" fontId="6" fillId="3" borderId="11" xfId="0" applyFont="1" applyFill="1" applyBorder="1" applyAlignment="1" applyProtection="1">
      <alignment horizontal="center"/>
      <protection hidden="1"/>
    </xf>
    <xf numFmtId="0" fontId="6" fillId="3" borderId="13" xfId="0" applyFont="1" applyFill="1" applyBorder="1" applyAlignment="1" applyProtection="1">
      <alignment horizontal="center"/>
      <protection hidden="1"/>
    </xf>
    <xf numFmtId="0" fontId="6" fillId="3" borderId="14" xfId="0" applyFont="1" applyFill="1" applyBorder="1" applyAlignment="1" applyProtection="1">
      <alignment horizontal="center"/>
      <protection hidden="1"/>
    </xf>
    <xf numFmtId="0" fontId="3" fillId="2" borderId="9" xfId="0" applyFont="1" applyFill="1" applyBorder="1" applyAlignment="1" applyProtection="1">
      <alignment horizontal="left"/>
      <protection hidden="1"/>
    </xf>
    <xf numFmtId="0" fontId="3" fillId="2" borderId="17" xfId="0" applyFont="1" applyFill="1" applyBorder="1" applyAlignment="1" applyProtection="1">
      <alignment horizontal="left"/>
      <protection hidden="1"/>
    </xf>
    <xf numFmtId="0" fontId="7" fillId="3" borderId="22" xfId="0" applyFont="1" applyFill="1" applyBorder="1" applyAlignment="1">
      <alignment horizontal="center"/>
    </xf>
    <xf numFmtId="0" fontId="8" fillId="3" borderId="0" xfId="0" applyFont="1" applyFill="1" applyAlignment="1" applyProtection="1">
      <alignment horizontal="center"/>
      <protection locked="0"/>
    </xf>
    <xf numFmtId="0" fontId="9" fillId="3" borderId="22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10" fillId="4" borderId="23" xfId="0" applyFont="1" applyFill="1" applyBorder="1" applyAlignment="1">
      <alignment horizontal="center"/>
    </xf>
    <xf numFmtId="0" fontId="10" fillId="4" borderId="9" xfId="0" applyFont="1" applyFill="1" applyBorder="1" applyAlignment="1">
      <alignment horizontal="center"/>
    </xf>
    <xf numFmtId="0" fontId="10" fillId="4" borderId="11" xfId="0" applyFont="1" applyFill="1" applyBorder="1" applyAlignment="1">
      <alignment horizontal="center"/>
    </xf>
  </cellXfs>
  <cellStyles count="2">
    <cellStyle name="Normal" xfId="0" builtinId="0"/>
    <cellStyle name="Percent 2" xfId="1" xr:uid="{00000000-0005-0000-0000-000002000000}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indexed="10"/>
        </patternFill>
      </fill>
    </dxf>
    <dxf>
      <fill>
        <patternFill>
          <bgColor rgb="FF00B050"/>
        </patternFill>
      </fill>
    </dxf>
    <dxf>
      <fill>
        <patternFill>
          <bgColor indexed="10"/>
        </patternFill>
      </fill>
    </dxf>
    <dxf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15240</xdr:colOff>
      <xdr:row>66</xdr:row>
      <xdr:rowOff>66675</xdr:rowOff>
    </xdr:from>
    <xdr:to>
      <xdr:col>2</xdr:col>
      <xdr:colOff>855345</xdr:colOff>
      <xdr:row>67</xdr:row>
      <xdr:rowOff>129540</xdr:rowOff>
    </xdr:to>
    <xdr:pic>
      <xdr:nvPicPr>
        <xdr:cNvPr id="1621" name="Picture 2" descr="PotterLogoSmall.jpg">
          <a:extLst>
            <a:ext uri="{FF2B5EF4-FFF2-40B4-BE49-F238E27FC236}">
              <a16:creationId xmlns:a16="http://schemas.microsoft.com/office/drawing/2014/main" id="{00000000-0008-0000-0000-000055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25441275"/>
          <a:ext cx="1156335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197</xdr:row>
      <xdr:rowOff>66675</xdr:rowOff>
    </xdr:from>
    <xdr:to>
      <xdr:col>2</xdr:col>
      <xdr:colOff>819150</xdr:colOff>
      <xdr:row>198</xdr:row>
      <xdr:rowOff>0</xdr:rowOff>
    </xdr:to>
    <xdr:pic>
      <xdr:nvPicPr>
        <xdr:cNvPr id="1622" name="Picture 4" descr="PotterLogoSmall.jpg">
          <a:extLst>
            <a:ext uri="{FF2B5EF4-FFF2-40B4-BE49-F238E27FC236}">
              <a16:creationId xmlns:a16="http://schemas.microsoft.com/office/drawing/2014/main" id="{00000000-0008-0000-0000-000056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38395275"/>
          <a:ext cx="1143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1</xdr:col>
      <xdr:colOff>19050</xdr:colOff>
      <xdr:row>132</xdr:row>
      <xdr:rowOff>47625</xdr:rowOff>
    </xdr:from>
    <xdr:to>
      <xdr:col>2</xdr:col>
      <xdr:colOff>855345</xdr:colOff>
      <xdr:row>132</xdr:row>
      <xdr:rowOff>361950</xdr:rowOff>
    </xdr:to>
    <xdr:pic>
      <xdr:nvPicPr>
        <xdr:cNvPr id="1623" name="Picture 5" descr="PotterLogoSmall.jpg">
          <a:extLst>
            <a:ext uri="{FF2B5EF4-FFF2-40B4-BE49-F238E27FC236}">
              <a16:creationId xmlns:a16="http://schemas.microsoft.com/office/drawing/2014/main" id="{00000000-0008-0000-0000-000057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6200" y="31137225"/>
          <a:ext cx="1143000" cy="31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28575</xdr:colOff>
      <xdr:row>0</xdr:row>
      <xdr:rowOff>9525</xdr:rowOff>
    </xdr:from>
    <xdr:to>
      <xdr:col>3</xdr:col>
      <xdr:colOff>20955</xdr:colOff>
      <xdr:row>4</xdr:row>
      <xdr:rowOff>19050</xdr:rowOff>
    </xdr:to>
    <xdr:pic>
      <xdr:nvPicPr>
        <xdr:cNvPr id="1626" name="Picture 1" descr="PotterLogoSmall.jpg">
          <a:extLst>
            <a:ext uri="{FF2B5EF4-FFF2-40B4-BE49-F238E27FC236}">
              <a16:creationId xmlns:a16="http://schemas.microsoft.com/office/drawing/2014/main" id="{00000000-0008-0000-0000-00005A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575" y="9525"/>
          <a:ext cx="1981200" cy="542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autoPageBreaks="0"/>
  </sheetPr>
  <dimension ref="A1:N285"/>
  <sheetViews>
    <sheetView tabSelected="1" showRuler="0" zoomScaleNormal="100" zoomScaleSheetLayoutView="100" zoomScalePageLayoutView="90" workbookViewId="0">
      <selection activeCell="D80" sqref="D80:E80"/>
    </sheetView>
  </sheetViews>
  <sheetFormatPr defaultColWidth="9.140625" defaultRowHeight="12" x14ac:dyDescent="0.2"/>
  <cols>
    <col min="1" max="1" width="0.85546875" style="3" customWidth="1"/>
    <col min="2" max="2" width="4.42578125" style="3" customWidth="1"/>
    <col min="3" max="3" width="23.7109375" style="3" customWidth="1"/>
    <col min="4" max="4" width="13.7109375" style="3" customWidth="1"/>
    <col min="5" max="5" width="22.7109375" style="3" customWidth="1"/>
    <col min="6" max="7" width="16.7109375" style="3" customWidth="1"/>
    <col min="8" max="8" width="18.7109375" style="3" customWidth="1"/>
    <col min="9" max="9" width="16.7109375" style="3" customWidth="1"/>
    <col min="10" max="10" width="1.7109375" style="122" customWidth="1"/>
    <col min="11" max="11" width="18.5703125" style="122" customWidth="1"/>
    <col min="12" max="12" width="9.140625" style="37"/>
    <col min="13" max="16384" width="9.140625" style="3"/>
  </cols>
  <sheetData>
    <row r="1" spans="1:11" ht="15" customHeight="1" x14ac:dyDescent="0.2">
      <c r="A1" s="35"/>
      <c r="B1" s="35"/>
      <c r="C1" s="35"/>
      <c r="D1" s="35"/>
      <c r="E1" s="35"/>
      <c r="F1" s="35"/>
      <c r="G1" s="35"/>
      <c r="H1" s="35"/>
      <c r="I1" s="35"/>
      <c r="J1" s="33"/>
      <c r="K1" s="33"/>
    </row>
    <row r="2" spans="1:11" x14ac:dyDescent="0.2">
      <c r="A2" s="35"/>
      <c r="B2" s="35"/>
      <c r="C2" s="35"/>
      <c r="D2" s="35"/>
      <c r="E2" s="38" t="s">
        <v>5</v>
      </c>
      <c r="F2" s="162"/>
      <c r="G2" s="163"/>
      <c r="H2" s="38" t="s">
        <v>6</v>
      </c>
      <c r="I2" s="39">
        <v>24</v>
      </c>
      <c r="J2" s="33"/>
      <c r="K2" s="33"/>
    </row>
    <row r="3" spans="1:11" ht="3" customHeight="1" x14ac:dyDescent="0.2">
      <c r="A3" s="35"/>
      <c r="B3" s="35"/>
      <c r="C3" s="35"/>
      <c r="D3" s="35"/>
      <c r="E3" s="40"/>
      <c r="F3" s="35"/>
      <c r="G3" s="35"/>
      <c r="H3" s="40"/>
      <c r="I3" s="41"/>
      <c r="J3" s="33"/>
      <c r="K3" s="33"/>
    </row>
    <row r="4" spans="1:11" x14ac:dyDescent="0.2">
      <c r="A4" s="35"/>
      <c r="B4" s="35"/>
      <c r="C4" s="35"/>
      <c r="D4" s="35"/>
      <c r="E4" s="40"/>
      <c r="F4" s="162"/>
      <c r="G4" s="163"/>
      <c r="H4" s="38" t="s">
        <v>7</v>
      </c>
      <c r="I4" s="39">
        <v>5</v>
      </c>
      <c r="J4" s="33"/>
      <c r="K4" s="33"/>
    </row>
    <row r="5" spans="1:11" ht="3" customHeight="1" x14ac:dyDescent="0.2">
      <c r="A5" s="35"/>
      <c r="B5" s="35"/>
      <c r="C5" s="35"/>
      <c r="D5" s="35"/>
      <c r="E5" s="40"/>
      <c r="F5" s="35"/>
      <c r="G5" s="35"/>
      <c r="H5" s="38"/>
      <c r="I5" s="41"/>
      <c r="J5" s="33"/>
      <c r="K5" s="33"/>
    </row>
    <row r="6" spans="1:11" ht="12.75" customHeight="1" x14ac:dyDescent="0.2">
      <c r="A6" s="35"/>
      <c r="B6" s="160" t="s">
        <v>561</v>
      </c>
      <c r="C6" s="160"/>
      <c r="D6" s="160"/>
      <c r="E6" s="38" t="s">
        <v>194</v>
      </c>
      <c r="F6" s="162"/>
      <c r="G6" s="163"/>
      <c r="H6" s="42" t="s">
        <v>25</v>
      </c>
      <c r="I6" s="136">
        <v>0.2</v>
      </c>
      <c r="J6" s="33"/>
      <c r="K6" s="33"/>
    </row>
    <row r="7" spans="1:11" ht="3" customHeight="1" x14ac:dyDescent="0.2">
      <c r="A7" s="35"/>
      <c r="B7" s="160"/>
      <c r="C7" s="160"/>
      <c r="D7" s="160"/>
      <c r="E7" s="40"/>
      <c r="F7" s="41"/>
      <c r="G7" s="41"/>
      <c r="H7" s="43"/>
      <c r="I7" s="44"/>
      <c r="J7" s="33"/>
      <c r="K7" s="33"/>
    </row>
    <row r="8" spans="1:11" ht="12.75" customHeight="1" x14ac:dyDescent="0.2">
      <c r="A8" s="35"/>
      <c r="B8" s="160"/>
      <c r="C8" s="160"/>
      <c r="D8" s="160"/>
      <c r="E8" s="38" t="s">
        <v>195</v>
      </c>
      <c r="F8" s="162"/>
      <c r="G8" s="163"/>
      <c r="H8" s="42" t="s">
        <v>205</v>
      </c>
      <c r="I8" s="45" t="s">
        <v>206</v>
      </c>
      <c r="J8" s="33"/>
      <c r="K8" s="33"/>
    </row>
    <row r="9" spans="1:11" ht="3" customHeight="1" x14ac:dyDescent="0.2">
      <c r="A9" s="35"/>
      <c r="B9" s="160"/>
      <c r="C9" s="160"/>
      <c r="D9" s="160"/>
      <c r="E9" s="38"/>
      <c r="F9" s="35"/>
      <c r="G9" s="35"/>
      <c r="H9" s="40"/>
      <c r="I9" s="35"/>
      <c r="J9" s="33"/>
      <c r="K9" s="33"/>
    </row>
    <row r="10" spans="1:11" ht="12.75" customHeight="1" x14ac:dyDescent="0.2">
      <c r="A10" s="35"/>
      <c r="B10" s="160"/>
      <c r="C10" s="160"/>
      <c r="D10" s="160"/>
      <c r="E10" s="38" t="s">
        <v>8</v>
      </c>
      <c r="F10" s="46"/>
      <c r="G10" s="35"/>
      <c r="H10" s="38" t="s">
        <v>110</v>
      </c>
      <c r="I10" s="47">
        <v>20.399999999999999</v>
      </c>
      <c r="J10" s="33"/>
      <c r="K10" s="33"/>
    </row>
    <row r="11" spans="1:11" ht="7.5" customHeight="1" x14ac:dyDescent="0.2">
      <c r="A11" s="35"/>
      <c r="B11" s="35"/>
      <c r="C11" s="35"/>
      <c r="D11" s="35"/>
      <c r="E11" s="35"/>
      <c r="F11" s="35"/>
      <c r="G11" s="35"/>
      <c r="H11" s="35"/>
      <c r="I11" s="35"/>
      <c r="J11" s="33"/>
      <c r="K11" s="33"/>
    </row>
    <row r="12" spans="1:11" x14ac:dyDescent="0.2">
      <c r="A12" s="35"/>
      <c r="B12" s="35"/>
      <c r="C12" s="38" t="s">
        <v>10</v>
      </c>
      <c r="D12" s="35" t="s">
        <v>560</v>
      </c>
      <c r="E12" s="35"/>
      <c r="F12" s="35"/>
      <c r="G12" s="35"/>
      <c r="H12" s="38" t="s">
        <v>29</v>
      </c>
      <c r="I12" s="41">
        <v>10</v>
      </c>
      <c r="J12" s="33"/>
      <c r="K12" s="33"/>
    </row>
    <row r="13" spans="1:11" ht="3" customHeight="1" x14ac:dyDescent="0.2">
      <c r="A13" s="35"/>
      <c r="B13" s="35"/>
      <c r="C13" s="38"/>
      <c r="D13" s="35"/>
      <c r="E13" s="35"/>
      <c r="F13" s="35"/>
      <c r="G13" s="35"/>
      <c r="H13" s="38"/>
      <c r="I13" s="41"/>
      <c r="J13" s="33"/>
      <c r="K13" s="33"/>
    </row>
    <row r="14" spans="1:11" ht="12" customHeight="1" x14ac:dyDescent="0.2">
      <c r="A14" s="35"/>
      <c r="B14" s="35"/>
      <c r="C14" s="38" t="s">
        <v>33</v>
      </c>
      <c r="D14" s="162"/>
      <c r="E14" s="163"/>
      <c r="F14" s="35"/>
      <c r="G14" s="164" t="s">
        <v>197</v>
      </c>
      <c r="H14" s="164"/>
      <c r="I14" s="164"/>
      <c r="J14" s="33"/>
      <c r="K14" s="33"/>
    </row>
    <row r="15" spans="1:11" ht="3" customHeight="1" x14ac:dyDescent="0.2">
      <c r="A15" s="35"/>
      <c r="B15" s="35"/>
      <c r="C15" s="38"/>
      <c r="D15" s="35"/>
      <c r="E15" s="35"/>
      <c r="F15" s="35"/>
      <c r="G15" s="164"/>
      <c r="H15" s="164"/>
      <c r="I15" s="164"/>
      <c r="J15" s="33"/>
      <c r="K15" s="33"/>
    </row>
    <row r="16" spans="1:11" x14ac:dyDescent="0.2">
      <c r="A16" s="35"/>
      <c r="B16" s="35"/>
      <c r="C16" s="38" t="s">
        <v>9</v>
      </c>
      <c r="D16" s="162"/>
      <c r="E16" s="163"/>
      <c r="F16" s="35"/>
      <c r="G16" s="164"/>
      <c r="H16" s="164"/>
      <c r="I16" s="164"/>
      <c r="J16" s="33"/>
      <c r="K16" s="33"/>
    </row>
    <row r="17" spans="1:11" ht="6" customHeight="1" x14ac:dyDescent="0.2">
      <c r="A17" s="35"/>
      <c r="B17" s="35"/>
      <c r="C17" s="35"/>
      <c r="D17" s="35"/>
      <c r="E17" s="35"/>
      <c r="F17" s="35"/>
      <c r="G17" s="165"/>
      <c r="H17" s="165"/>
      <c r="I17" s="165"/>
      <c r="J17" s="33"/>
      <c r="K17" s="33"/>
    </row>
    <row r="18" spans="1:11" ht="12.75" customHeight="1" x14ac:dyDescent="0.2">
      <c r="A18" s="35"/>
      <c r="B18" s="161" t="s">
        <v>515</v>
      </c>
      <c r="C18" s="159"/>
      <c r="D18" s="159"/>
      <c r="E18" s="48"/>
      <c r="F18" s="159" t="s">
        <v>37</v>
      </c>
      <c r="G18" s="159"/>
      <c r="H18" s="159" t="s">
        <v>38</v>
      </c>
      <c r="I18" s="166"/>
      <c r="J18" s="33"/>
      <c r="K18" s="33" t="s">
        <v>206</v>
      </c>
    </row>
    <row r="19" spans="1:11" ht="10.5" customHeight="1" x14ac:dyDescent="0.2">
      <c r="A19" s="35"/>
      <c r="B19" s="49" t="s">
        <v>0</v>
      </c>
      <c r="C19" s="50" t="s">
        <v>1</v>
      </c>
      <c r="D19" s="50" t="s">
        <v>28</v>
      </c>
      <c r="E19" s="50"/>
      <c r="F19" s="51" t="s">
        <v>21</v>
      </c>
      <c r="G19" s="51" t="s">
        <v>22</v>
      </c>
      <c r="H19" s="51" t="s">
        <v>21</v>
      </c>
      <c r="I19" s="52" t="s">
        <v>22</v>
      </c>
      <c r="J19" s="33"/>
      <c r="K19" s="33" t="s">
        <v>207</v>
      </c>
    </row>
    <row r="20" spans="1:11" x14ac:dyDescent="0.2">
      <c r="A20" s="35"/>
      <c r="B20" s="53">
        <v>1</v>
      </c>
      <c r="C20" s="54" t="s">
        <v>560</v>
      </c>
      <c r="D20" s="54" t="s">
        <v>562</v>
      </c>
      <c r="E20" s="54"/>
      <c r="F20" s="55">
        <v>0.1</v>
      </c>
      <c r="G20" s="55">
        <f>SUM(F20)</f>
        <v>0.1</v>
      </c>
      <c r="H20" s="55">
        <v>0.215</v>
      </c>
      <c r="I20" s="55">
        <f>SUM(H20)</f>
        <v>0.215</v>
      </c>
      <c r="J20" s="33"/>
      <c r="K20" s="137">
        <v>0.2</v>
      </c>
    </row>
    <row r="21" spans="1:11" ht="12.75" customHeight="1" x14ac:dyDescent="0.2">
      <c r="A21" s="35"/>
      <c r="B21" s="35"/>
      <c r="C21" s="35"/>
      <c r="D21" s="35"/>
      <c r="E21" s="35"/>
      <c r="F21" s="38" t="s">
        <v>187</v>
      </c>
      <c r="G21" s="56">
        <f>G20</f>
        <v>0.1</v>
      </c>
      <c r="H21" s="38" t="s">
        <v>188</v>
      </c>
      <c r="I21" s="56">
        <f>I20</f>
        <v>0.215</v>
      </c>
      <c r="J21" s="33"/>
      <c r="K21" s="137">
        <v>0.25</v>
      </c>
    </row>
    <row r="22" spans="1:11" ht="9.75" customHeight="1" x14ac:dyDescent="0.2">
      <c r="A22" s="35"/>
      <c r="B22" s="35"/>
      <c r="C22" s="35"/>
      <c r="D22" s="35"/>
      <c r="E22" s="35"/>
      <c r="F22" s="35"/>
      <c r="G22" s="35"/>
      <c r="H22" s="35"/>
      <c r="I22" s="35"/>
      <c r="J22" s="33"/>
      <c r="K22" s="33"/>
    </row>
    <row r="23" spans="1:11" ht="12.75" customHeight="1" x14ac:dyDescent="0.2">
      <c r="A23" s="35"/>
      <c r="B23" s="57" t="s">
        <v>209</v>
      </c>
      <c r="C23" s="58"/>
      <c r="D23" s="58"/>
      <c r="E23" s="59"/>
      <c r="F23" s="167" t="s">
        <v>2</v>
      </c>
      <c r="G23" s="167"/>
      <c r="H23" s="167" t="s">
        <v>3</v>
      </c>
      <c r="I23" s="168"/>
      <c r="J23" s="33"/>
      <c r="K23" s="33"/>
    </row>
    <row r="24" spans="1:11" ht="13.9" customHeight="1" x14ac:dyDescent="0.2">
      <c r="A24" s="35"/>
      <c r="B24" s="110"/>
      <c r="C24" s="35" t="s">
        <v>513</v>
      </c>
      <c r="D24" s="169" t="s">
        <v>473</v>
      </c>
      <c r="E24" s="169"/>
      <c r="F24" s="61">
        <v>1.6E-2</v>
      </c>
      <c r="G24" s="61" t="str">
        <f t="shared" ref="G24:G30" si="0">IF(B24&gt;0, B24*F24, "")</f>
        <v/>
      </c>
      <c r="H24" s="61">
        <v>2.3E-2</v>
      </c>
      <c r="I24" s="61" t="str">
        <f t="shared" ref="I24:I30" si="1">IF(B24&gt;0, B24*H24, "")</f>
        <v/>
      </c>
      <c r="J24" s="33"/>
      <c r="K24" s="33"/>
    </row>
    <row r="25" spans="1:11" ht="13.9" customHeight="1" x14ac:dyDescent="0.2">
      <c r="A25" s="35"/>
      <c r="B25" s="60"/>
      <c r="C25" s="36" t="s">
        <v>563</v>
      </c>
      <c r="D25" s="158" t="s">
        <v>12</v>
      </c>
      <c r="E25" s="158"/>
      <c r="F25" s="61">
        <v>0.02</v>
      </c>
      <c r="G25" s="61" t="str">
        <f t="shared" si="0"/>
        <v/>
      </c>
      <c r="H25" s="61">
        <v>0.03</v>
      </c>
      <c r="I25" s="61" t="str">
        <f t="shared" si="1"/>
        <v/>
      </c>
      <c r="J25" s="33"/>
      <c r="K25" s="33"/>
    </row>
    <row r="26" spans="1:11" ht="13.9" customHeight="1" x14ac:dyDescent="0.2">
      <c r="A26" s="35"/>
      <c r="B26" s="60"/>
      <c r="C26" s="35" t="s">
        <v>565</v>
      </c>
      <c r="D26" s="158" t="s">
        <v>13</v>
      </c>
      <c r="E26" s="158"/>
      <c r="F26" s="61">
        <v>5.0000000000000001E-3</v>
      </c>
      <c r="G26" s="61" t="str">
        <f t="shared" si="0"/>
        <v/>
      </c>
      <c r="H26" s="61">
        <v>0.02</v>
      </c>
      <c r="I26" s="61" t="str">
        <f t="shared" si="1"/>
        <v/>
      </c>
      <c r="J26" s="33"/>
      <c r="K26" s="33"/>
    </row>
    <row r="27" spans="1:11" ht="13.9" customHeight="1" x14ac:dyDescent="0.2">
      <c r="A27" s="35"/>
      <c r="B27" s="60"/>
      <c r="C27" s="35" t="s">
        <v>564</v>
      </c>
      <c r="D27" s="41" t="s">
        <v>13</v>
      </c>
      <c r="E27" s="41"/>
      <c r="F27" s="61">
        <v>1.4999999999999999E-2</v>
      </c>
      <c r="G27" s="61"/>
      <c r="H27" s="61">
        <v>0.06</v>
      </c>
      <c r="I27" s="61"/>
      <c r="J27" s="33"/>
      <c r="K27" s="33"/>
    </row>
    <row r="28" spans="1:11" ht="13.9" customHeight="1" x14ac:dyDescent="0.2">
      <c r="A28" s="35"/>
      <c r="B28" s="60"/>
      <c r="C28" s="35" t="s">
        <v>11</v>
      </c>
      <c r="D28" s="158" t="s">
        <v>14</v>
      </c>
      <c r="E28" s="158"/>
      <c r="F28" s="61">
        <v>1.4999999999999999E-2</v>
      </c>
      <c r="G28" s="61" t="str">
        <f t="shared" si="0"/>
        <v/>
      </c>
      <c r="H28" s="61">
        <v>1.4999999999999999E-2</v>
      </c>
      <c r="I28" s="61" t="str">
        <f t="shared" si="1"/>
        <v/>
      </c>
      <c r="J28" s="33"/>
      <c r="K28" s="33"/>
    </row>
    <row r="29" spans="1:11" ht="13.9" customHeight="1" x14ac:dyDescent="0.2">
      <c r="A29" s="35"/>
      <c r="B29" s="60"/>
      <c r="C29" s="35" t="s">
        <v>510</v>
      </c>
      <c r="D29" s="41" t="s">
        <v>511</v>
      </c>
      <c r="E29" s="41"/>
      <c r="F29" s="61">
        <v>0.02</v>
      </c>
      <c r="G29" s="61" t="str">
        <f t="shared" si="0"/>
        <v/>
      </c>
      <c r="H29" s="61">
        <v>0.02</v>
      </c>
      <c r="I29" s="61" t="str">
        <f t="shared" si="1"/>
        <v/>
      </c>
      <c r="J29" s="33"/>
      <c r="K29" s="33"/>
    </row>
    <row r="30" spans="1:11" ht="13.9" customHeight="1" x14ac:dyDescent="0.2">
      <c r="A30" s="35"/>
      <c r="B30" s="60"/>
      <c r="C30" s="35" t="s">
        <v>510</v>
      </c>
      <c r="D30" s="41" t="s">
        <v>512</v>
      </c>
      <c r="E30" s="41"/>
      <c r="F30" s="61">
        <v>0.02</v>
      </c>
      <c r="G30" s="61" t="str">
        <f t="shared" si="0"/>
        <v/>
      </c>
      <c r="H30" s="61">
        <v>0.27</v>
      </c>
      <c r="I30" s="61" t="str">
        <f t="shared" si="1"/>
        <v/>
      </c>
      <c r="J30" s="33"/>
      <c r="K30" s="33"/>
    </row>
    <row r="31" spans="1:11" ht="13.9" customHeight="1" x14ac:dyDescent="0.2">
      <c r="A31" s="40"/>
      <c r="B31" s="62"/>
      <c r="C31" s="63"/>
      <c r="D31" s="63"/>
      <c r="E31" s="64"/>
      <c r="F31" s="65"/>
      <c r="G31" s="65"/>
      <c r="H31" s="65"/>
      <c r="I31" s="65"/>
      <c r="J31" s="33"/>
      <c r="K31" s="33"/>
    </row>
    <row r="32" spans="1:11" ht="15" customHeight="1" x14ac:dyDescent="0.2">
      <c r="A32" s="35"/>
      <c r="B32" s="139" t="s">
        <v>210</v>
      </c>
      <c r="C32" s="139"/>
      <c r="D32" s="139"/>
      <c r="E32" s="66"/>
      <c r="F32" s="38" t="s">
        <v>30</v>
      </c>
      <c r="G32" s="56">
        <f>SUM(G24:G30)</f>
        <v>0</v>
      </c>
      <c r="H32" s="38" t="s">
        <v>31</v>
      </c>
      <c r="I32" s="56">
        <f>SUM(I24:I30)</f>
        <v>0</v>
      </c>
      <c r="J32" s="33"/>
      <c r="K32" s="33"/>
    </row>
    <row r="33" spans="1:11" ht="12.75" customHeight="1" x14ac:dyDescent="0.2">
      <c r="A33" s="35"/>
      <c r="B33" s="140" t="s">
        <v>212</v>
      </c>
      <c r="C33" s="140"/>
      <c r="D33" s="140"/>
      <c r="E33" s="67"/>
      <c r="F33" s="35"/>
      <c r="G33" s="35"/>
      <c r="H33" s="35"/>
      <c r="I33" s="35"/>
      <c r="J33" s="33"/>
      <c r="K33" s="33"/>
    </row>
    <row r="34" spans="1:11" ht="4.9000000000000004" customHeight="1" x14ac:dyDescent="0.2">
      <c r="A34" s="35"/>
      <c r="B34" s="35"/>
      <c r="C34" s="35"/>
      <c r="D34" s="35"/>
      <c r="E34" s="66"/>
      <c r="F34" s="35"/>
      <c r="G34" s="35"/>
      <c r="H34" s="35"/>
      <c r="I34" s="35"/>
      <c r="J34" s="33"/>
      <c r="K34" s="33"/>
    </row>
    <row r="35" spans="1:11" ht="10.5" customHeight="1" x14ac:dyDescent="0.2">
      <c r="A35" s="35"/>
      <c r="B35" s="49" t="s">
        <v>20</v>
      </c>
      <c r="C35" s="50" t="s">
        <v>15</v>
      </c>
      <c r="D35" s="50" t="s">
        <v>28</v>
      </c>
      <c r="E35" s="50"/>
      <c r="F35" s="51"/>
      <c r="G35" s="50" t="s">
        <v>22</v>
      </c>
      <c r="H35" s="51"/>
      <c r="I35" s="75" t="s">
        <v>22</v>
      </c>
      <c r="J35" s="76"/>
      <c r="K35" s="33"/>
    </row>
    <row r="36" spans="1:11" ht="12.75" customHeight="1" x14ac:dyDescent="0.2">
      <c r="A36" s="35"/>
      <c r="B36" s="69">
        <v>1</v>
      </c>
      <c r="C36" s="35" t="str">
        <f>IF(D72&lt;&gt;"", D72, "")</f>
        <v/>
      </c>
      <c r="D36" s="169" t="str">
        <f>IF(G72&lt;&gt;"", G72, "")</f>
        <v/>
      </c>
      <c r="E36" s="169"/>
      <c r="F36" s="35"/>
      <c r="G36" s="77">
        <f>G89</f>
        <v>0</v>
      </c>
      <c r="H36" s="35"/>
      <c r="I36" s="77">
        <f>I89</f>
        <v>0</v>
      </c>
      <c r="J36" s="33"/>
      <c r="K36" s="33"/>
    </row>
    <row r="37" spans="1:11" ht="12.75" customHeight="1" x14ac:dyDescent="0.2">
      <c r="A37" s="35"/>
      <c r="B37" s="69">
        <v>2</v>
      </c>
      <c r="C37" s="35" t="str">
        <f>IF(D93&lt;&gt;"", D93, "")</f>
        <v/>
      </c>
      <c r="D37" s="158" t="str">
        <f>IF(G93&lt;&gt;"", G93, "")</f>
        <v/>
      </c>
      <c r="E37" s="158"/>
      <c r="F37" s="35"/>
      <c r="G37" s="77">
        <f>G110</f>
        <v>0</v>
      </c>
      <c r="H37" s="35"/>
      <c r="I37" s="77">
        <f>I110</f>
        <v>0</v>
      </c>
      <c r="J37" s="33"/>
      <c r="K37" s="33"/>
    </row>
    <row r="38" spans="1:11" ht="12.75" customHeight="1" x14ac:dyDescent="0.2">
      <c r="A38" s="35"/>
      <c r="B38" s="69">
        <v>3</v>
      </c>
      <c r="C38" s="35" t="str">
        <f>IF(D114&lt;&gt;"", D114, "")</f>
        <v/>
      </c>
      <c r="D38" s="158" t="str">
        <f>IF(G114&lt;&gt;"", G114, "")</f>
        <v/>
      </c>
      <c r="E38" s="158"/>
      <c r="F38" s="35"/>
      <c r="G38" s="77">
        <f>G131</f>
        <v>0</v>
      </c>
      <c r="H38" s="35"/>
      <c r="I38" s="77">
        <f>I131</f>
        <v>0</v>
      </c>
      <c r="J38" s="33"/>
      <c r="K38" s="33"/>
    </row>
    <row r="39" spans="1:11" ht="12.75" customHeight="1" x14ac:dyDescent="0.2">
      <c r="A39" s="35"/>
      <c r="B39" s="69">
        <v>4</v>
      </c>
      <c r="C39" s="35" t="str">
        <f>IF(D137&lt;&gt;"", D137, "")</f>
        <v/>
      </c>
      <c r="D39" s="158" t="str">
        <f>IF(G137&lt;&gt;"", G137, "")</f>
        <v/>
      </c>
      <c r="E39" s="158"/>
      <c r="F39" s="35"/>
      <c r="G39" s="77">
        <f>G154</f>
        <v>0</v>
      </c>
      <c r="H39" s="35"/>
      <c r="I39" s="77">
        <f>I154</f>
        <v>0</v>
      </c>
      <c r="J39" s="33"/>
      <c r="K39" s="33"/>
    </row>
    <row r="40" spans="1:11" ht="12.75" customHeight="1" x14ac:dyDescent="0.2">
      <c r="A40" s="35"/>
      <c r="B40" s="69">
        <v>5</v>
      </c>
      <c r="C40" s="35" t="str">
        <f>IF(D158&lt;&gt;"", D158, "")</f>
        <v/>
      </c>
      <c r="D40" s="158" t="str">
        <f>IF(G158&lt;&gt;"", G158, "")</f>
        <v/>
      </c>
      <c r="E40" s="158"/>
      <c r="F40" s="35"/>
      <c r="G40" s="77">
        <f>G175</f>
        <v>0</v>
      </c>
      <c r="H40" s="35"/>
      <c r="I40" s="77">
        <f>I175</f>
        <v>0</v>
      </c>
      <c r="J40" s="33"/>
      <c r="K40" s="33"/>
    </row>
    <row r="41" spans="1:11" ht="12.75" customHeight="1" x14ac:dyDescent="0.2">
      <c r="A41" s="35"/>
      <c r="B41" s="78">
        <v>6</v>
      </c>
      <c r="C41" s="70" t="str">
        <f>IF(D179&lt;&gt;"", D179, "")</f>
        <v/>
      </c>
      <c r="D41" s="170" t="str">
        <f>IF(G179&lt;&gt;"", G179, "")</f>
        <v/>
      </c>
      <c r="E41" s="170"/>
      <c r="F41" s="70"/>
      <c r="G41" s="79">
        <f>G196</f>
        <v>0</v>
      </c>
      <c r="H41" s="70"/>
      <c r="I41" s="79">
        <f>I196</f>
        <v>0</v>
      </c>
      <c r="J41" s="33"/>
      <c r="K41" s="33"/>
    </row>
    <row r="42" spans="1:11" x14ac:dyDescent="0.2">
      <c r="A42" s="35"/>
      <c r="B42" s="35"/>
      <c r="C42" s="35"/>
      <c r="D42" s="35"/>
      <c r="E42" s="35"/>
      <c r="F42" s="38" t="s">
        <v>34</v>
      </c>
      <c r="G42" s="80">
        <f>SUM(G36:G41)</f>
        <v>0</v>
      </c>
      <c r="H42" s="38" t="s">
        <v>35</v>
      </c>
      <c r="I42" s="80">
        <f>SUM(I36:I41)</f>
        <v>0</v>
      </c>
      <c r="J42" s="33"/>
      <c r="K42" s="33"/>
    </row>
    <row r="43" spans="1:11" ht="6.75" customHeight="1" x14ac:dyDescent="0.2">
      <c r="A43" s="35"/>
      <c r="B43" s="35"/>
      <c r="C43" s="35"/>
      <c r="D43" s="35"/>
      <c r="E43" s="35"/>
      <c r="F43" s="35"/>
      <c r="G43" s="35"/>
      <c r="H43" s="35"/>
      <c r="I43" s="35"/>
      <c r="J43" s="33"/>
      <c r="K43" s="33"/>
    </row>
    <row r="44" spans="1:11" ht="12.75" customHeight="1" x14ac:dyDescent="0.2">
      <c r="A44" s="35"/>
      <c r="B44" s="72" t="s">
        <v>178</v>
      </c>
      <c r="C44" s="73"/>
      <c r="D44" s="73"/>
      <c r="E44" s="48"/>
      <c r="F44" s="73"/>
      <c r="G44" s="48" t="s">
        <v>37</v>
      </c>
      <c r="H44" s="73"/>
      <c r="I44" s="74" t="s">
        <v>38</v>
      </c>
      <c r="J44" s="33"/>
      <c r="K44" s="33"/>
    </row>
    <row r="45" spans="1:11" ht="10.5" customHeight="1" x14ac:dyDescent="0.2">
      <c r="A45" s="35"/>
      <c r="B45" s="49" t="s">
        <v>20</v>
      </c>
      <c r="C45" s="50" t="s">
        <v>15</v>
      </c>
      <c r="D45" s="50" t="s">
        <v>28</v>
      </c>
      <c r="E45" s="50"/>
      <c r="F45" s="51"/>
      <c r="G45" s="50" t="s">
        <v>22</v>
      </c>
      <c r="H45" s="51"/>
      <c r="I45" s="75" t="s">
        <v>22</v>
      </c>
      <c r="J45" s="33"/>
      <c r="K45" s="33"/>
    </row>
    <row r="46" spans="1:11" ht="12.75" customHeight="1" x14ac:dyDescent="0.2">
      <c r="A46" s="35"/>
      <c r="B46" s="69">
        <v>1</v>
      </c>
      <c r="C46" s="35" t="str">
        <f>IF(D203&lt;&gt;"", D203, "")</f>
        <v/>
      </c>
      <c r="D46" s="169" t="str">
        <f>IF(G203&lt;&gt;"", G203, "")</f>
        <v/>
      </c>
      <c r="E46" s="169"/>
      <c r="F46" s="35"/>
      <c r="G46" s="77">
        <f>G218</f>
        <v>0</v>
      </c>
      <c r="H46" s="35"/>
      <c r="I46" s="77">
        <f>I218</f>
        <v>0</v>
      </c>
      <c r="J46" s="33"/>
      <c r="K46" s="33"/>
    </row>
    <row r="47" spans="1:11" ht="12.75" customHeight="1" x14ac:dyDescent="0.2">
      <c r="A47" s="35"/>
      <c r="B47" s="69">
        <v>2</v>
      </c>
      <c r="C47" s="35" t="str">
        <f>IF(D222&lt;&gt;"", D222, "")</f>
        <v/>
      </c>
      <c r="D47" s="158" t="str">
        <f>IF(G222&lt;&gt;"", G222, "")</f>
        <v/>
      </c>
      <c r="E47" s="158"/>
      <c r="F47" s="35"/>
      <c r="G47" s="77">
        <f>G237</f>
        <v>0</v>
      </c>
      <c r="H47" s="35"/>
      <c r="I47" s="77">
        <f>I237</f>
        <v>0</v>
      </c>
      <c r="J47" s="33"/>
      <c r="K47" s="33"/>
    </row>
    <row r="48" spans="1:11" ht="12.75" customHeight="1" x14ac:dyDescent="0.2">
      <c r="A48" s="35"/>
      <c r="B48" s="69">
        <v>3</v>
      </c>
      <c r="C48" s="35" t="str">
        <f>IF(D241&lt;&gt;"", D241, "")</f>
        <v/>
      </c>
      <c r="D48" s="158" t="str">
        <f>IF(G241&lt;&gt;"", G241, "")</f>
        <v/>
      </c>
      <c r="E48" s="158"/>
      <c r="F48" s="35"/>
      <c r="G48" s="77">
        <f>G256</f>
        <v>0</v>
      </c>
      <c r="H48" s="35"/>
      <c r="I48" s="77">
        <f>I256</f>
        <v>0</v>
      </c>
      <c r="J48" s="33"/>
      <c r="K48" s="33"/>
    </row>
    <row r="49" spans="1:14" ht="12.75" customHeight="1" x14ac:dyDescent="0.2">
      <c r="A49" s="35"/>
      <c r="B49" s="78">
        <v>4</v>
      </c>
      <c r="C49" s="70" t="str">
        <f>IF(D260&lt;&gt;"", D260, "")</f>
        <v/>
      </c>
      <c r="D49" s="170" t="str">
        <f>IF(G260&lt;&gt;"", G260, "")</f>
        <v/>
      </c>
      <c r="E49" s="170"/>
      <c r="F49" s="70"/>
      <c r="G49" s="79">
        <f>G275</f>
        <v>0</v>
      </c>
      <c r="H49" s="70"/>
      <c r="I49" s="79">
        <f>I275</f>
        <v>0</v>
      </c>
      <c r="J49" s="33"/>
      <c r="K49" s="33"/>
    </row>
    <row r="50" spans="1:14" ht="12.75" customHeight="1" x14ac:dyDescent="0.2">
      <c r="A50" s="35"/>
      <c r="B50" s="35"/>
      <c r="C50" s="35"/>
      <c r="D50" s="35"/>
      <c r="E50" s="35"/>
      <c r="F50" s="38" t="s">
        <v>183</v>
      </c>
      <c r="G50" s="80">
        <f>SUM(G46:G49)</f>
        <v>0</v>
      </c>
      <c r="H50" s="38" t="s">
        <v>184</v>
      </c>
      <c r="I50" s="80">
        <f>SUM(I46:I49)</f>
        <v>0</v>
      </c>
      <c r="J50" s="33"/>
      <c r="K50" s="33"/>
    </row>
    <row r="51" spans="1:14" ht="16.5" customHeight="1" x14ac:dyDescent="0.2">
      <c r="A51" s="35"/>
      <c r="B51" s="35"/>
      <c r="C51" s="35"/>
      <c r="D51" s="35"/>
      <c r="E51" s="35"/>
      <c r="F51" s="38"/>
      <c r="G51" s="80"/>
      <c r="H51" s="38"/>
      <c r="I51" s="80"/>
      <c r="J51" s="33"/>
      <c r="K51" s="33"/>
    </row>
    <row r="52" spans="1:14" ht="16.5" customHeight="1" x14ac:dyDescent="0.2">
      <c r="A52" s="35"/>
      <c r="B52" s="57"/>
      <c r="C52" s="58" t="s">
        <v>189</v>
      </c>
      <c r="D52" s="81"/>
      <c r="E52" s="82"/>
      <c r="F52" s="82"/>
      <c r="G52" s="59" t="s">
        <v>37</v>
      </c>
      <c r="H52" s="59"/>
      <c r="I52" s="83" t="s">
        <v>38</v>
      </c>
      <c r="J52" s="33"/>
      <c r="K52" s="33"/>
    </row>
    <row r="53" spans="1:14" ht="12.75" customHeight="1" x14ac:dyDescent="0.2">
      <c r="A53" s="35"/>
      <c r="B53" s="35"/>
      <c r="C53" s="35"/>
      <c r="D53" s="35"/>
      <c r="E53" s="35"/>
      <c r="F53" s="38" t="s">
        <v>190</v>
      </c>
      <c r="G53" s="77">
        <f>G21</f>
        <v>0.1</v>
      </c>
      <c r="H53" s="44"/>
      <c r="I53" s="77">
        <f>I21</f>
        <v>0.215</v>
      </c>
      <c r="J53" s="33"/>
      <c r="K53" s="33"/>
    </row>
    <row r="54" spans="1:14" ht="12.75" customHeight="1" x14ac:dyDescent="0.2">
      <c r="A54" s="35"/>
      <c r="B54" s="35"/>
      <c r="C54" s="35"/>
      <c r="D54" s="35"/>
      <c r="E54" s="35"/>
      <c r="F54" s="38" t="s">
        <v>191</v>
      </c>
      <c r="G54" s="77">
        <f>G32</f>
        <v>0</v>
      </c>
      <c r="H54" s="44"/>
      <c r="I54" s="77">
        <f>I32</f>
        <v>0</v>
      </c>
      <c r="J54" s="33"/>
      <c r="K54" s="33"/>
    </row>
    <row r="55" spans="1:14" ht="12.75" customHeight="1" x14ac:dyDescent="0.2">
      <c r="A55" s="35"/>
      <c r="B55" s="35"/>
      <c r="C55" s="35"/>
      <c r="D55" s="35"/>
      <c r="E55" s="35"/>
      <c r="F55" s="38" t="s">
        <v>192</v>
      </c>
      <c r="G55" s="77">
        <f>G42</f>
        <v>0</v>
      </c>
      <c r="H55" s="44"/>
      <c r="I55" s="77">
        <f>I42</f>
        <v>0</v>
      </c>
      <c r="J55" s="33"/>
      <c r="K55" s="33"/>
    </row>
    <row r="56" spans="1:14" ht="12.75" customHeight="1" x14ac:dyDescent="0.2">
      <c r="A56" s="35"/>
      <c r="B56" s="35"/>
      <c r="C56" s="35"/>
      <c r="D56" s="35"/>
      <c r="E56" s="35"/>
      <c r="F56" s="38" t="s">
        <v>193</v>
      </c>
      <c r="G56" s="84">
        <f>G50</f>
        <v>0</v>
      </c>
      <c r="H56" s="85"/>
      <c r="I56" s="84">
        <f>I50</f>
        <v>0</v>
      </c>
      <c r="J56" s="33"/>
      <c r="K56" s="138">
        <f>(I62*I63)</f>
        <v>0.48399999999999999</v>
      </c>
    </row>
    <row r="57" spans="1:14" ht="3.75" customHeight="1" x14ac:dyDescent="0.2">
      <c r="A57" s="35"/>
      <c r="B57" s="35"/>
      <c r="C57" s="35"/>
      <c r="D57" s="35"/>
      <c r="E57" s="35"/>
      <c r="F57" s="38"/>
      <c r="G57" s="80"/>
      <c r="H57" s="38"/>
      <c r="I57" s="80"/>
      <c r="J57" s="33"/>
      <c r="K57" s="33"/>
    </row>
    <row r="58" spans="1:14" ht="12.75" customHeight="1" x14ac:dyDescent="0.2">
      <c r="A58" s="35"/>
      <c r="B58" s="35"/>
      <c r="C58" s="38" t="s">
        <v>208</v>
      </c>
      <c r="D58" s="41" t="str">
        <f>IF(I8&lt;&gt;"", I8, "")</f>
        <v>Class B</v>
      </c>
      <c r="E58" s="35"/>
      <c r="F58" s="38" t="s">
        <v>23</v>
      </c>
      <c r="G58" s="71">
        <f>SUM(G53:G56)</f>
        <v>0.1</v>
      </c>
      <c r="H58" s="38" t="s">
        <v>24</v>
      </c>
      <c r="I58" s="80">
        <f>SUM(I53:I56)</f>
        <v>0.215</v>
      </c>
      <c r="J58" s="33"/>
      <c r="K58" s="86" t="s">
        <v>115</v>
      </c>
      <c r="M58" s="87"/>
      <c r="N58" s="87"/>
    </row>
    <row r="59" spans="1:14" x14ac:dyDescent="0.2">
      <c r="A59" s="35"/>
      <c r="B59" s="35"/>
      <c r="C59" s="38" t="s">
        <v>474</v>
      </c>
      <c r="D59" s="88" t="e">
        <f>SUM(#REF!)+SUM(#REF!)+SUM(#REF!)+SUM(#REF!)+(#REF!*2)+SUM(#REF!)</f>
        <v>#REF!</v>
      </c>
      <c r="E59" s="35"/>
      <c r="F59" s="38" t="s">
        <v>6</v>
      </c>
      <c r="G59" s="35">
        <f>I2</f>
        <v>24</v>
      </c>
      <c r="H59" s="38" t="s">
        <v>7</v>
      </c>
      <c r="I59" s="35">
        <f>I4</f>
        <v>5</v>
      </c>
      <c r="J59" s="33"/>
      <c r="K59" s="86" t="s">
        <v>48</v>
      </c>
      <c r="M59" s="89"/>
      <c r="N59" s="89"/>
    </row>
    <row r="60" spans="1:14" x14ac:dyDescent="0.2">
      <c r="A60" s="35"/>
      <c r="B60" s="35"/>
      <c r="C60" s="38" t="s">
        <v>475</v>
      </c>
      <c r="D60" s="88" t="e">
        <f>127+(127*#REF!)+(127*#REF!)</f>
        <v>#REF!</v>
      </c>
      <c r="E60" s="35"/>
      <c r="F60" s="38" t="s">
        <v>119</v>
      </c>
      <c r="G60" s="90">
        <f>ROUNDUP(G58*G59, 2)</f>
        <v>2.4</v>
      </c>
      <c r="H60" s="38" t="s">
        <v>120</v>
      </c>
      <c r="I60" s="90">
        <f>ROUNDUP((I59/60)*I58, 2)</f>
        <v>0.02</v>
      </c>
      <c r="J60" s="33"/>
      <c r="K60" s="86" t="s">
        <v>519</v>
      </c>
      <c r="M60" s="89"/>
      <c r="N60" s="89"/>
    </row>
    <row r="61" spans="1:14" ht="11.25" customHeight="1" x14ac:dyDescent="0.2">
      <c r="A61" s="35"/>
      <c r="B61" s="35"/>
      <c r="C61" s="35"/>
      <c r="D61" s="35"/>
      <c r="E61" s="35"/>
      <c r="F61" s="35"/>
      <c r="G61" s="35"/>
      <c r="H61" s="35"/>
      <c r="I61" s="35"/>
      <c r="J61" s="33"/>
      <c r="K61" s="86" t="s">
        <v>50</v>
      </c>
      <c r="M61" s="89"/>
      <c r="N61" s="89"/>
    </row>
    <row r="62" spans="1:14" x14ac:dyDescent="0.2">
      <c r="A62" s="35"/>
      <c r="B62" s="33">
        <v>10</v>
      </c>
      <c r="C62" s="35"/>
      <c r="D62" s="35"/>
      <c r="E62" s="35"/>
      <c r="F62" s="35"/>
      <c r="G62" s="35"/>
      <c r="H62" s="38" t="s">
        <v>32</v>
      </c>
      <c r="I62" s="91">
        <f>I60+G60</f>
        <v>2.42</v>
      </c>
      <c r="J62" s="33"/>
      <c r="K62" s="86" t="s">
        <v>116</v>
      </c>
      <c r="M62" s="89"/>
      <c r="N62" s="89"/>
    </row>
    <row r="63" spans="1:14" x14ac:dyDescent="0.2">
      <c r="A63" s="35"/>
      <c r="B63" s="35"/>
      <c r="C63" s="35"/>
      <c r="D63" s="35"/>
      <c r="E63" s="35"/>
      <c r="F63" s="35"/>
      <c r="G63" s="35"/>
      <c r="H63" s="38" t="s">
        <v>25</v>
      </c>
      <c r="I63" s="92">
        <f>I6</f>
        <v>0.2</v>
      </c>
      <c r="J63" s="33"/>
      <c r="K63" s="86" t="s">
        <v>47</v>
      </c>
      <c r="M63" s="89"/>
      <c r="N63" s="89"/>
    </row>
    <row r="64" spans="1:14" ht="16.5" customHeight="1" x14ac:dyDescent="0.2">
      <c r="A64" s="35"/>
      <c r="B64" s="35"/>
      <c r="C64" s="35"/>
      <c r="D64" s="35"/>
      <c r="E64" s="35"/>
      <c r="F64" s="35"/>
      <c r="G64" s="35"/>
      <c r="H64" s="38" t="s">
        <v>26</v>
      </c>
      <c r="I64" s="90">
        <f>I62+K56</f>
        <v>2.9039999999999999</v>
      </c>
      <c r="J64" s="33"/>
      <c r="K64" s="86" t="s">
        <v>46</v>
      </c>
      <c r="M64" s="89"/>
      <c r="N64" s="89"/>
    </row>
    <row r="65" spans="1:14" ht="16.5" customHeight="1" x14ac:dyDescent="0.2">
      <c r="A65" s="35"/>
      <c r="B65" s="35"/>
      <c r="C65" s="35"/>
      <c r="D65" s="35"/>
      <c r="E65" s="35"/>
      <c r="F65" s="35"/>
      <c r="G65" s="35"/>
      <c r="H65" s="38" t="s">
        <v>27</v>
      </c>
      <c r="I65" s="93"/>
      <c r="J65" s="33"/>
      <c r="K65" s="86"/>
      <c r="M65" s="89"/>
      <c r="N65" s="89"/>
    </row>
    <row r="66" spans="1:14" ht="30.75" customHeight="1" x14ac:dyDescent="0.2">
      <c r="A66" s="35"/>
      <c r="B66" s="35"/>
      <c r="C66" s="35"/>
      <c r="D66" s="35"/>
      <c r="E66" s="35"/>
      <c r="F66" s="147" t="s">
        <v>211</v>
      </c>
      <c r="G66" s="147"/>
      <c r="H66" s="147"/>
      <c r="I66" s="147"/>
      <c r="J66" s="33"/>
      <c r="K66" s="86"/>
      <c r="M66" s="89"/>
      <c r="N66" s="89"/>
    </row>
    <row r="67" spans="1:14" ht="19.899999999999999" customHeight="1" x14ac:dyDescent="0.2">
      <c r="A67" s="35"/>
      <c r="B67" s="35"/>
      <c r="C67" s="35"/>
      <c r="D67" s="35"/>
      <c r="E67" s="35"/>
      <c r="F67" s="147"/>
      <c r="G67" s="147"/>
      <c r="H67" s="147"/>
      <c r="I67" s="147"/>
      <c r="J67" s="33"/>
      <c r="K67" s="86"/>
      <c r="M67" s="89"/>
      <c r="N67" s="89"/>
    </row>
    <row r="68" spans="1:14" ht="24.75" customHeight="1" x14ac:dyDescent="0.2">
      <c r="A68" s="35"/>
      <c r="B68" s="94" t="s">
        <v>185</v>
      </c>
      <c r="C68" s="94"/>
      <c r="D68" s="94"/>
      <c r="E68" s="95"/>
      <c r="F68" s="95"/>
      <c r="G68" s="153" t="str">
        <f>IF($F$2&lt;&gt;"", $F$2, "")</f>
        <v/>
      </c>
      <c r="H68" s="153"/>
      <c r="I68" s="96" t="str">
        <f>IF($F$10&lt;&gt;"", $F$10, "")</f>
        <v/>
      </c>
      <c r="J68" s="33"/>
      <c r="K68" s="86"/>
      <c r="M68" s="89"/>
      <c r="N68" s="89"/>
    </row>
    <row r="69" spans="1:14" ht="16.5" customHeight="1" x14ac:dyDescent="0.2">
      <c r="A69" s="35"/>
      <c r="B69" s="35"/>
      <c r="C69" s="35"/>
      <c r="D69" s="35"/>
      <c r="E69" s="35"/>
      <c r="F69" s="35"/>
      <c r="G69" s="35"/>
      <c r="H69" s="44"/>
      <c r="I69" s="35"/>
      <c r="J69" s="33"/>
      <c r="K69" s="86"/>
      <c r="M69" s="89"/>
      <c r="N69" s="89"/>
    </row>
    <row r="70" spans="1:14" ht="16.5" customHeight="1" x14ac:dyDescent="0.2">
      <c r="A70" s="35"/>
      <c r="B70" s="97" t="s">
        <v>19</v>
      </c>
      <c r="C70" s="98"/>
      <c r="D70" s="98"/>
      <c r="E70" s="99" t="s">
        <v>109</v>
      </c>
      <c r="F70" s="100">
        <v>3</v>
      </c>
      <c r="G70" s="100"/>
      <c r="H70" s="99" t="s">
        <v>111</v>
      </c>
      <c r="I70" s="101">
        <f>$I$10</f>
        <v>20.399999999999999</v>
      </c>
      <c r="J70" s="33"/>
      <c r="K70" s="86" t="s">
        <v>48</v>
      </c>
      <c r="M70" s="89"/>
      <c r="N70" s="89"/>
    </row>
    <row r="71" spans="1:14" ht="3" customHeight="1" x14ac:dyDescent="0.2">
      <c r="A71" s="35"/>
      <c r="B71" s="102"/>
      <c r="C71" s="102"/>
      <c r="D71" s="102"/>
      <c r="E71" s="103"/>
      <c r="F71" s="104"/>
      <c r="G71" s="104"/>
      <c r="H71" s="104"/>
      <c r="I71" s="104"/>
      <c r="J71" s="33"/>
      <c r="K71" s="86" t="s">
        <v>115</v>
      </c>
      <c r="M71" s="89"/>
      <c r="N71" s="89"/>
    </row>
    <row r="72" spans="1:14" x14ac:dyDescent="0.2">
      <c r="A72" s="35"/>
      <c r="B72" s="35"/>
      <c r="C72" s="38" t="s">
        <v>107</v>
      </c>
      <c r="D72" s="144"/>
      <c r="E72" s="145"/>
      <c r="F72" s="38" t="s">
        <v>36</v>
      </c>
      <c r="G72" s="154"/>
      <c r="H72" s="155"/>
      <c r="I72" s="35"/>
      <c r="J72" s="33"/>
      <c r="K72" s="86" t="s">
        <v>50</v>
      </c>
      <c r="M72" s="89"/>
      <c r="N72" s="89"/>
    </row>
    <row r="73" spans="1:14" x14ac:dyDescent="0.2">
      <c r="A73" s="35"/>
      <c r="B73" s="35"/>
      <c r="C73" s="35"/>
      <c r="D73" s="105" t="str">
        <f>IF(D72="Door Holder - Low AC Dropout", "* Circuit Standby and Alarm Current will be zero", "")</f>
        <v/>
      </c>
      <c r="E73" s="35"/>
      <c r="F73" s="35"/>
      <c r="G73" s="106"/>
      <c r="H73" s="106"/>
      <c r="I73" s="106"/>
      <c r="J73" s="33"/>
      <c r="K73" s="86" t="s">
        <v>116</v>
      </c>
      <c r="M73" s="89"/>
      <c r="N73" s="89"/>
    </row>
    <row r="74" spans="1:14" ht="12.75" customHeight="1" x14ac:dyDescent="0.2">
      <c r="A74" s="35"/>
      <c r="B74" s="35"/>
      <c r="C74" s="107" t="s">
        <v>49</v>
      </c>
      <c r="D74" s="108" t="s">
        <v>16</v>
      </c>
      <c r="E74" s="108" t="s">
        <v>17</v>
      </c>
      <c r="F74" s="108" t="s">
        <v>4</v>
      </c>
      <c r="G74" s="108" t="s">
        <v>514</v>
      </c>
      <c r="H74" s="108" t="s">
        <v>18</v>
      </c>
      <c r="I74" s="109" t="s">
        <v>108</v>
      </c>
      <c r="J74" s="33"/>
      <c r="K74" s="86" t="s">
        <v>47</v>
      </c>
      <c r="M74" s="89"/>
      <c r="N74" s="89"/>
    </row>
    <row r="75" spans="1:14" x14ac:dyDescent="0.2">
      <c r="A75" s="35"/>
      <c r="B75" s="44"/>
      <c r="C75" s="110" t="s">
        <v>39</v>
      </c>
      <c r="D75" s="111">
        <f>VLOOKUP(C75, $K$90:$L$97, 2)</f>
        <v>2.0099999999999998</v>
      </c>
      <c r="E75" s="110"/>
      <c r="F75" s="112">
        <f>((E75*2)/1000)*D75</f>
        <v>0</v>
      </c>
      <c r="G75" s="113">
        <f>IF(SUM(G79:G88)&gt;SUM(I79:I88),SUM(G79:G88),SUM(I79:I88))</f>
        <v>0</v>
      </c>
      <c r="H75" s="114">
        <f>I70-(G75*F75)</f>
        <v>20.399999999999999</v>
      </c>
      <c r="I75" s="115">
        <v>16</v>
      </c>
      <c r="J75" s="33"/>
      <c r="K75" s="86" t="s">
        <v>180</v>
      </c>
      <c r="M75" s="89"/>
      <c r="N75" s="89"/>
    </row>
    <row r="76" spans="1:14" x14ac:dyDescent="0.2">
      <c r="A76" s="35"/>
      <c r="B76" s="95"/>
      <c r="C76" s="95"/>
      <c r="D76" s="95"/>
      <c r="E76" s="116"/>
      <c r="F76" s="95"/>
      <c r="G76" s="95"/>
      <c r="H76" s="95"/>
      <c r="I76" s="95"/>
      <c r="J76" s="33"/>
      <c r="K76" s="86" t="s">
        <v>179</v>
      </c>
      <c r="M76" s="89"/>
      <c r="N76" s="89"/>
    </row>
    <row r="77" spans="1:14" ht="12.75" customHeight="1" x14ac:dyDescent="0.2">
      <c r="A77" s="35"/>
      <c r="B77" s="149" t="s">
        <v>104</v>
      </c>
      <c r="C77" s="150"/>
      <c r="D77" s="150"/>
      <c r="E77" s="150"/>
      <c r="F77" s="150" t="s">
        <v>37</v>
      </c>
      <c r="G77" s="150"/>
      <c r="H77" s="150" t="s">
        <v>38</v>
      </c>
      <c r="I77" s="156"/>
      <c r="J77" s="33"/>
      <c r="K77" s="86" t="s">
        <v>46</v>
      </c>
      <c r="M77" s="89"/>
      <c r="N77" s="89"/>
    </row>
    <row r="78" spans="1:14" x14ac:dyDescent="0.2">
      <c r="A78" s="35"/>
      <c r="B78" s="117" t="s">
        <v>0</v>
      </c>
      <c r="C78" s="118" t="s">
        <v>114</v>
      </c>
      <c r="D78" s="157" t="s">
        <v>28</v>
      </c>
      <c r="E78" s="157"/>
      <c r="F78" s="118" t="s">
        <v>21</v>
      </c>
      <c r="G78" s="118" t="s">
        <v>22</v>
      </c>
      <c r="H78" s="118" t="s">
        <v>21</v>
      </c>
      <c r="I78" s="119" t="s">
        <v>22</v>
      </c>
      <c r="J78" s="33"/>
      <c r="K78" s="86"/>
      <c r="M78" s="89"/>
      <c r="N78" s="89"/>
    </row>
    <row r="79" spans="1:14" x14ac:dyDescent="0.2">
      <c r="A79" s="35"/>
      <c r="B79" s="110"/>
      <c r="C79" s="120"/>
      <c r="D79" s="151"/>
      <c r="E79" s="152"/>
      <c r="F79" s="121" t="str">
        <f>IF(D79="", "", IF(C79="User Defined", VLOOKUP(D79, 'User Defined'!$B$4:$D$103, 2, FALSE), VLOOKUP(D79, 'Device Database'!$B$4:$D$446, 2, FALSE)))</f>
        <v/>
      </c>
      <c r="G79" s="121" t="str">
        <f>IF(F79&lt;&gt;"", F79*B79, "")</f>
        <v/>
      </c>
      <c r="H79" s="121" t="str">
        <f>IF(D79="", "", IF(C79="User Defined", VLOOKUP(D79, 'User Defined'!$B$4:$D$103, 3, FALSE), VLOOKUP(D79, 'Device Database'!$B$4:$D$446, 3, FALSE)))</f>
        <v/>
      </c>
      <c r="I79" s="121" t="str">
        <f>IF(H79&lt;&gt;"", H79*B79, "")</f>
        <v/>
      </c>
      <c r="J79" s="33"/>
      <c r="K79" s="86" t="s">
        <v>112</v>
      </c>
      <c r="M79" s="89"/>
      <c r="N79" s="89"/>
    </row>
    <row r="80" spans="1:14" x14ac:dyDescent="0.2">
      <c r="A80" s="35"/>
      <c r="B80" s="60"/>
      <c r="C80" s="47"/>
      <c r="D80" s="144"/>
      <c r="E80" s="145"/>
      <c r="F80" s="121" t="str">
        <f>IF(D80="", "", IF(C80="User Defined", VLOOKUP(D80, 'User Defined'!$B$4:$D$103, 2, FALSE), VLOOKUP(D80, 'Device Database'!$B$4:$D$446, 2, FALSE)))</f>
        <v/>
      </c>
      <c r="G80" s="121" t="str">
        <f t="shared" ref="G80:G88" si="2">IF(F80&lt;&gt;"", F80*B80, "")</f>
        <v/>
      </c>
      <c r="H80" s="121" t="str">
        <f>IF(D80="", "", IF(C80="User Defined", VLOOKUP(D80, 'User Defined'!$B$4:$D$103, 3, FALSE), VLOOKUP(D80, 'Device Database'!$B$4:$D$446, 3, FALSE)))</f>
        <v/>
      </c>
      <c r="I80" s="121" t="str">
        <f t="shared" ref="I80:I88" si="3">IF(H80&lt;&gt;"", H80*B80, "")</f>
        <v/>
      </c>
      <c r="J80" s="33"/>
      <c r="K80" s="86" t="s">
        <v>105</v>
      </c>
      <c r="M80" s="89"/>
      <c r="N80" s="89"/>
    </row>
    <row r="81" spans="1:14" x14ac:dyDescent="0.2">
      <c r="A81" s="35"/>
      <c r="B81" s="60"/>
      <c r="C81" s="47"/>
      <c r="D81" s="144"/>
      <c r="E81" s="145"/>
      <c r="F81" s="121" t="str">
        <f>IF(D81="", "", IF(C81="User Defined", VLOOKUP(D81, 'User Defined'!$B$4:$D$103, 2, FALSE), VLOOKUP(D81, 'Device Database'!$B$4:$D$446, 2, FALSE)))</f>
        <v/>
      </c>
      <c r="G81" s="121" t="str">
        <f t="shared" si="2"/>
        <v/>
      </c>
      <c r="H81" s="121" t="str">
        <f>IF(D81="", "", IF(C81="User Defined", VLOOKUP(D81, 'User Defined'!$B$4:$D$103, 3, FALSE), VLOOKUP(D81, 'Device Database'!$B$4:$D$446, 3, FALSE)))</f>
        <v/>
      </c>
      <c r="I81" s="121" t="str">
        <f t="shared" si="3"/>
        <v/>
      </c>
      <c r="J81" s="33"/>
      <c r="K81" s="86" t="s">
        <v>52</v>
      </c>
      <c r="M81" s="89"/>
      <c r="N81" s="89"/>
    </row>
    <row r="82" spans="1:14" x14ac:dyDescent="0.2">
      <c r="A82" s="35"/>
      <c r="B82" s="60"/>
      <c r="C82" s="47"/>
      <c r="D82" s="144"/>
      <c r="E82" s="145"/>
      <c r="F82" s="121" t="str">
        <f>IF(D82="", "", IF(C82="User Defined", VLOOKUP(D82, 'User Defined'!$B$4:$D$103, 2, FALSE), VLOOKUP(D82, 'Device Database'!$B$4:$D$446, 2, FALSE)))</f>
        <v/>
      </c>
      <c r="G82" s="121" t="str">
        <f t="shared" si="2"/>
        <v/>
      </c>
      <c r="H82" s="121" t="str">
        <f>IF(D82="", "", IF(C82="User Defined", VLOOKUP(D82, 'User Defined'!$B$4:$D$103, 3, FALSE), VLOOKUP(D82, 'Device Database'!$B$4:$D$446, 3, FALSE)))</f>
        <v/>
      </c>
      <c r="I82" s="121" t="str">
        <f t="shared" si="3"/>
        <v/>
      </c>
      <c r="J82" s="33"/>
      <c r="K82" s="86" t="s">
        <v>113</v>
      </c>
      <c r="L82" s="122"/>
      <c r="M82" s="122"/>
      <c r="N82" s="89"/>
    </row>
    <row r="83" spans="1:14" x14ac:dyDescent="0.2">
      <c r="A83" s="35"/>
      <c r="B83" s="60"/>
      <c r="C83" s="47"/>
      <c r="D83" s="144"/>
      <c r="E83" s="145"/>
      <c r="F83" s="121" t="str">
        <f>IF(D83="", "", IF(C83="User Defined", VLOOKUP(D83, 'User Defined'!$B$4:$D$103, 2, FALSE), VLOOKUP(D83, 'Device Database'!$B$4:$D$446, 2, FALSE)))</f>
        <v/>
      </c>
      <c r="G83" s="121" t="str">
        <f t="shared" si="2"/>
        <v/>
      </c>
      <c r="H83" s="121" t="str">
        <f>IF(D83="", "", IF(C83="User Defined", VLOOKUP(D83, 'User Defined'!$B$4:$D$103, 3, FALSE), VLOOKUP(D83, 'Device Database'!$B$4:$D$446, 3, FALSE)))</f>
        <v/>
      </c>
      <c r="I83" s="121" t="str">
        <f t="shared" si="3"/>
        <v/>
      </c>
      <c r="J83" s="33"/>
      <c r="K83" s="86" t="s">
        <v>172</v>
      </c>
      <c r="L83" s="122"/>
      <c r="M83" s="122"/>
      <c r="N83" s="89"/>
    </row>
    <row r="84" spans="1:14" x14ac:dyDescent="0.2">
      <c r="A84" s="35"/>
      <c r="B84" s="60"/>
      <c r="C84" s="47"/>
      <c r="D84" s="144" t="s">
        <v>176</v>
      </c>
      <c r="E84" s="145"/>
      <c r="F84" s="68"/>
      <c r="G84" s="121" t="str">
        <f t="shared" si="2"/>
        <v/>
      </c>
      <c r="H84" s="68"/>
      <c r="I84" s="121" t="str">
        <f t="shared" si="3"/>
        <v/>
      </c>
      <c r="J84" s="33"/>
      <c r="K84" s="86"/>
      <c r="L84" s="122"/>
      <c r="M84" s="122"/>
      <c r="N84" s="89"/>
    </row>
    <row r="85" spans="1:14" x14ac:dyDescent="0.2">
      <c r="A85" s="35"/>
      <c r="B85" s="60"/>
      <c r="C85" s="47"/>
      <c r="D85" s="144" t="s">
        <v>175</v>
      </c>
      <c r="E85" s="145"/>
      <c r="F85" s="68"/>
      <c r="G85" s="121" t="str">
        <f t="shared" si="2"/>
        <v/>
      </c>
      <c r="H85" s="68"/>
      <c r="I85" s="121" t="str">
        <f t="shared" si="3"/>
        <v/>
      </c>
      <c r="J85" s="33"/>
      <c r="K85" s="86" t="s">
        <v>53</v>
      </c>
      <c r="L85" s="122"/>
      <c r="M85" s="122"/>
      <c r="N85" s="89"/>
    </row>
    <row r="86" spans="1:14" x14ac:dyDescent="0.2">
      <c r="A86" s="35"/>
      <c r="B86" s="60"/>
      <c r="C86" s="123"/>
      <c r="D86" s="144" t="s">
        <v>177</v>
      </c>
      <c r="E86" s="145"/>
      <c r="F86" s="68"/>
      <c r="G86" s="121" t="str">
        <f t="shared" si="2"/>
        <v/>
      </c>
      <c r="H86" s="68"/>
      <c r="I86" s="121" t="str">
        <f t="shared" si="3"/>
        <v/>
      </c>
      <c r="J86" s="33"/>
      <c r="K86" s="86" t="s">
        <v>518</v>
      </c>
      <c r="L86" s="122"/>
      <c r="M86" s="122"/>
      <c r="N86" s="89"/>
    </row>
    <row r="87" spans="1:14" x14ac:dyDescent="0.2">
      <c r="A87" s="35"/>
      <c r="B87" s="60"/>
      <c r="C87" s="47"/>
      <c r="D87" s="144"/>
      <c r="E87" s="145"/>
      <c r="F87" s="68"/>
      <c r="G87" s="121" t="str">
        <f t="shared" si="2"/>
        <v/>
      </c>
      <c r="H87" s="68"/>
      <c r="I87" s="121" t="str">
        <f t="shared" si="3"/>
        <v/>
      </c>
      <c r="J87" s="33"/>
      <c r="K87" s="86" t="s">
        <v>51</v>
      </c>
      <c r="L87" s="122"/>
      <c r="M87" s="122"/>
      <c r="N87" s="89"/>
    </row>
    <row r="88" spans="1:14" x14ac:dyDescent="0.2">
      <c r="A88" s="35"/>
      <c r="B88" s="60"/>
      <c r="C88" s="47"/>
      <c r="D88" s="144"/>
      <c r="E88" s="145"/>
      <c r="F88" s="68"/>
      <c r="G88" s="121" t="str">
        <f t="shared" si="2"/>
        <v/>
      </c>
      <c r="H88" s="68"/>
      <c r="I88" s="121" t="str">
        <f t="shared" si="3"/>
        <v/>
      </c>
      <c r="J88" s="33"/>
      <c r="K88" s="86"/>
      <c r="L88" s="122"/>
      <c r="M88" s="122"/>
      <c r="N88" s="89"/>
    </row>
    <row r="89" spans="1:14" ht="12.75" customHeight="1" x14ac:dyDescent="0.2">
      <c r="A89" s="35"/>
      <c r="B89" s="146" t="str">
        <f>IF(D72="Doors (Low AC Drop)", "No Standby or Alarm current shown as circuit is used for door holders and will drop out during an AC power loss.", "")</f>
        <v/>
      </c>
      <c r="C89" s="146"/>
      <c r="D89" s="146"/>
      <c r="E89" s="146"/>
      <c r="F89" s="38" t="s">
        <v>106</v>
      </c>
      <c r="G89" s="124">
        <f>IF(D72="Doors (Low AC Drop)",0,SUM(G79:G88))</f>
        <v>0</v>
      </c>
      <c r="H89" s="38" t="s">
        <v>24</v>
      </c>
      <c r="I89" s="124">
        <f>IF(D72="Doors (Low AC Drop)",0,SUM(I79:I88))</f>
        <v>0</v>
      </c>
      <c r="J89" s="33"/>
      <c r="K89" s="86"/>
      <c r="L89" s="122"/>
      <c r="M89" s="122"/>
      <c r="N89" s="89"/>
    </row>
    <row r="90" spans="1:14" ht="15" customHeight="1" x14ac:dyDescent="0.2">
      <c r="A90" s="35"/>
      <c r="B90" s="148"/>
      <c r="C90" s="148"/>
      <c r="D90" s="148"/>
      <c r="E90" s="148"/>
      <c r="F90" s="67"/>
      <c r="G90" s="35"/>
      <c r="H90" s="67"/>
      <c r="I90" s="35"/>
      <c r="J90" s="33"/>
      <c r="K90" s="33" t="s">
        <v>39</v>
      </c>
      <c r="L90" s="34">
        <v>2.0099999999999998</v>
      </c>
      <c r="M90" s="122"/>
      <c r="N90" s="89"/>
    </row>
    <row r="91" spans="1:14" ht="16.5" customHeight="1" x14ac:dyDescent="0.2">
      <c r="A91" s="35"/>
      <c r="B91" s="97" t="s">
        <v>118</v>
      </c>
      <c r="C91" s="98"/>
      <c r="D91" s="98"/>
      <c r="E91" s="99" t="s">
        <v>109</v>
      </c>
      <c r="F91" s="100">
        <v>3</v>
      </c>
      <c r="G91" s="100"/>
      <c r="H91" s="99" t="s">
        <v>111</v>
      </c>
      <c r="I91" s="101">
        <f>$I$10</f>
        <v>20.399999999999999</v>
      </c>
      <c r="J91" s="33"/>
      <c r="K91" s="33" t="s">
        <v>517</v>
      </c>
      <c r="L91" s="34">
        <v>2.0499999999999998</v>
      </c>
      <c r="M91" s="122"/>
      <c r="N91" s="89"/>
    </row>
    <row r="92" spans="1:14" ht="3" customHeight="1" x14ac:dyDescent="0.2">
      <c r="A92" s="35"/>
      <c r="B92" s="102"/>
      <c r="C92" s="102"/>
      <c r="D92" s="102"/>
      <c r="E92" s="103"/>
      <c r="F92" s="104"/>
      <c r="G92" s="104"/>
      <c r="H92" s="104"/>
      <c r="I92" s="104"/>
      <c r="J92" s="33"/>
      <c r="K92" s="33" t="s">
        <v>40</v>
      </c>
      <c r="L92" s="34">
        <v>3.19</v>
      </c>
      <c r="M92" s="122"/>
      <c r="N92" s="89"/>
    </row>
    <row r="93" spans="1:14" ht="12" customHeight="1" x14ac:dyDescent="0.2">
      <c r="A93" s="35"/>
      <c r="B93" s="35"/>
      <c r="C93" s="38" t="s">
        <v>107</v>
      </c>
      <c r="D93" s="144"/>
      <c r="E93" s="145"/>
      <c r="F93" s="38" t="s">
        <v>36</v>
      </c>
      <c r="G93" s="154"/>
      <c r="H93" s="155"/>
      <c r="I93" s="35"/>
      <c r="J93" s="33"/>
      <c r="K93" s="33" t="s">
        <v>41</v>
      </c>
      <c r="L93" s="34">
        <v>3.26</v>
      </c>
      <c r="M93" s="122"/>
      <c r="N93" s="89"/>
    </row>
    <row r="94" spans="1:14" ht="12" customHeight="1" x14ac:dyDescent="0.2">
      <c r="A94" s="35"/>
      <c r="B94" s="35"/>
      <c r="C94" s="35"/>
      <c r="D94" s="105" t="str">
        <f>IF(D93="Door Holder - Low AC Dropout", "* Circuit Standby and Alarm Current will be zero", "")</f>
        <v/>
      </c>
      <c r="E94" s="35"/>
      <c r="F94" s="35"/>
      <c r="G94" s="106"/>
      <c r="H94" s="106"/>
      <c r="I94" s="106"/>
      <c r="J94" s="33"/>
      <c r="K94" s="33" t="s">
        <v>42</v>
      </c>
      <c r="L94" s="34">
        <v>5.08</v>
      </c>
      <c r="M94" s="122"/>
      <c r="N94" s="89"/>
    </row>
    <row r="95" spans="1:14" ht="12.75" customHeight="1" x14ac:dyDescent="0.2">
      <c r="A95" s="35"/>
      <c r="B95" s="35"/>
      <c r="C95" s="107" t="s">
        <v>49</v>
      </c>
      <c r="D95" s="108" t="s">
        <v>16</v>
      </c>
      <c r="E95" s="108" t="s">
        <v>17</v>
      </c>
      <c r="F95" s="108" t="s">
        <v>4</v>
      </c>
      <c r="G95" s="108" t="s">
        <v>514</v>
      </c>
      <c r="H95" s="108" t="s">
        <v>18</v>
      </c>
      <c r="I95" s="109" t="s">
        <v>108</v>
      </c>
      <c r="J95" s="33"/>
      <c r="K95" s="33" t="s">
        <v>43</v>
      </c>
      <c r="L95" s="34">
        <v>5.29</v>
      </c>
      <c r="M95" s="122"/>
      <c r="N95" s="89"/>
    </row>
    <row r="96" spans="1:14" ht="12" customHeight="1" x14ac:dyDescent="0.2">
      <c r="A96" s="35"/>
      <c r="B96" s="44"/>
      <c r="C96" s="110" t="s">
        <v>39</v>
      </c>
      <c r="D96" s="111">
        <f>VLOOKUP(C96, $K$90:$L$97, 2)</f>
        <v>2.0099999999999998</v>
      </c>
      <c r="E96" s="110"/>
      <c r="F96" s="112">
        <f>((E96*2)/1000)*D96</f>
        <v>0</v>
      </c>
      <c r="G96" s="113">
        <f>IF(SUM(G100:G109)&gt;SUM(I100:I109),SUM(G100:G109),SUM(I100:I109))</f>
        <v>0</v>
      </c>
      <c r="H96" s="114">
        <f>I91-(G96*F96)</f>
        <v>20.399999999999999</v>
      </c>
      <c r="I96" s="115">
        <v>16</v>
      </c>
      <c r="J96" s="33"/>
      <c r="K96" s="33" t="s">
        <v>44</v>
      </c>
      <c r="L96" s="34">
        <v>8.08</v>
      </c>
      <c r="M96" s="122"/>
      <c r="N96" s="89"/>
    </row>
    <row r="97" spans="1:14" ht="12" customHeight="1" x14ac:dyDescent="0.2">
      <c r="A97" s="35"/>
      <c r="B97" s="95"/>
      <c r="C97" s="95"/>
      <c r="D97" s="95"/>
      <c r="E97" s="116"/>
      <c r="F97" s="95"/>
      <c r="G97" s="95"/>
      <c r="H97" s="95"/>
      <c r="I97" s="95"/>
      <c r="J97" s="33"/>
      <c r="K97" s="33" t="s">
        <v>45</v>
      </c>
      <c r="L97" s="34">
        <v>8.4499999999999993</v>
      </c>
      <c r="M97" s="122"/>
      <c r="N97" s="89"/>
    </row>
    <row r="98" spans="1:14" ht="12.75" customHeight="1" x14ac:dyDescent="0.2">
      <c r="A98" s="35"/>
      <c r="B98" s="149" t="s">
        <v>104</v>
      </c>
      <c r="C98" s="150"/>
      <c r="D98" s="150"/>
      <c r="E98" s="150"/>
      <c r="F98" s="150" t="s">
        <v>37</v>
      </c>
      <c r="G98" s="150"/>
      <c r="H98" s="150" t="s">
        <v>38</v>
      </c>
      <c r="I98" s="156"/>
      <c r="J98" s="33"/>
      <c r="K98" s="86"/>
      <c r="L98" s="122"/>
      <c r="M98" s="122"/>
      <c r="N98" s="89"/>
    </row>
    <row r="99" spans="1:14" ht="12" customHeight="1" x14ac:dyDescent="0.2">
      <c r="A99" s="35"/>
      <c r="B99" s="117" t="s">
        <v>0</v>
      </c>
      <c r="C99" s="118" t="s">
        <v>114</v>
      </c>
      <c r="D99" s="157" t="s">
        <v>28</v>
      </c>
      <c r="E99" s="157"/>
      <c r="F99" s="118" t="s">
        <v>21</v>
      </c>
      <c r="G99" s="118" t="s">
        <v>22</v>
      </c>
      <c r="H99" s="118" t="s">
        <v>21</v>
      </c>
      <c r="I99" s="119" t="s">
        <v>22</v>
      </c>
      <c r="J99" s="33"/>
      <c r="K99" s="86"/>
      <c r="L99" s="122"/>
      <c r="M99" s="122"/>
      <c r="N99" s="89"/>
    </row>
    <row r="100" spans="1:14" ht="12" customHeight="1" x14ac:dyDescent="0.2">
      <c r="A100" s="35"/>
      <c r="B100" s="110"/>
      <c r="C100" s="120"/>
      <c r="D100" s="151"/>
      <c r="E100" s="152"/>
      <c r="F100" s="121" t="str">
        <f>IF(D100="", "", IF(C100="User Defined", VLOOKUP(D100, 'User Defined'!$B$4:$D$103, 2, FALSE), VLOOKUP(D100, 'Device Database'!$B$4:$D$446, 2, FALSE)))</f>
        <v/>
      </c>
      <c r="G100" s="121" t="str">
        <f>IF(F100&lt;&gt;"", F100*B100, "")</f>
        <v/>
      </c>
      <c r="H100" s="121" t="str">
        <f>IF(D100="", "", IF(C100="User Defined", VLOOKUP(D100, 'User Defined'!$B$4:$D$103, 3, FALSE), VLOOKUP(D100, 'Device Database'!$B$4:$D$446, 3, FALSE)))</f>
        <v/>
      </c>
      <c r="I100" s="121" t="str">
        <f>IF(H100&lt;&gt;"", H100*B100, "")</f>
        <v/>
      </c>
      <c r="J100" s="33"/>
      <c r="K100" s="141"/>
      <c r="L100" s="122"/>
      <c r="M100" s="122"/>
      <c r="N100" s="89"/>
    </row>
    <row r="101" spans="1:14" ht="12" customHeight="1" x14ac:dyDescent="0.2">
      <c r="A101" s="35"/>
      <c r="B101" s="60"/>
      <c r="C101" s="47"/>
      <c r="D101" s="144"/>
      <c r="E101" s="145"/>
      <c r="F101" s="121" t="str">
        <f>IF(D101="", "", IF(C101="User Defined", VLOOKUP(D101, 'User Defined'!$B$4:$D$103, 2, FALSE), VLOOKUP(D101, 'Device Database'!$B$4:$D$446, 2, FALSE)))</f>
        <v/>
      </c>
      <c r="G101" s="121" t="str">
        <f t="shared" ref="G101:G109" si="4">IF(F101&lt;&gt;"", F101*B101, "")</f>
        <v/>
      </c>
      <c r="H101" s="121" t="str">
        <f>IF(D101="", "", IF(C101="User Defined", VLOOKUP(D101, 'User Defined'!$B$4:$D$103, 3, FALSE), VLOOKUP(D101, 'Device Database'!$B$4:$D$446, 3, FALSE)))</f>
        <v/>
      </c>
      <c r="I101" s="121" t="str">
        <f t="shared" ref="I101:I109" si="5">IF(H101&lt;&gt;"", H101*B101, "")</f>
        <v/>
      </c>
      <c r="J101" s="33"/>
      <c r="K101" s="141"/>
      <c r="L101" s="122"/>
      <c r="M101" s="122"/>
    </row>
    <row r="102" spans="1:14" ht="12" customHeight="1" x14ac:dyDescent="0.2">
      <c r="A102" s="35"/>
      <c r="B102" s="60"/>
      <c r="C102" s="47"/>
      <c r="D102" s="144"/>
      <c r="E102" s="145"/>
      <c r="F102" s="121" t="str">
        <f>IF(D102="", "", IF(C102="User Defined", VLOOKUP(D102, 'User Defined'!$B$4:$D$103, 2, FALSE), VLOOKUP(D102, 'Device Database'!$B$4:$D$446, 2, FALSE)))</f>
        <v/>
      </c>
      <c r="G102" s="121" t="str">
        <f t="shared" si="4"/>
        <v/>
      </c>
      <c r="H102" s="121" t="str">
        <f>IF(D102="", "", IF(C102="User Defined", VLOOKUP(D102, 'User Defined'!$B$4:$D$103, 3, FALSE), VLOOKUP(D102, 'Device Database'!$B$4:$D$446, 3, FALSE)))</f>
        <v/>
      </c>
      <c r="I102" s="121" t="str">
        <f t="shared" si="5"/>
        <v/>
      </c>
      <c r="J102" s="33"/>
      <c r="K102" s="141"/>
      <c r="L102" s="122"/>
      <c r="M102" s="122"/>
    </row>
    <row r="103" spans="1:14" ht="12" customHeight="1" x14ac:dyDescent="0.2">
      <c r="A103" s="35"/>
      <c r="B103" s="60"/>
      <c r="C103" s="47"/>
      <c r="D103" s="144"/>
      <c r="E103" s="145"/>
      <c r="F103" s="121" t="str">
        <f>IF(D103="", "", IF(C103="User Defined", VLOOKUP(D103, 'User Defined'!$B$4:$D$103, 2, FALSE), VLOOKUP(D103, 'Device Database'!$B$4:$D$446, 2, FALSE)))</f>
        <v/>
      </c>
      <c r="G103" s="121" t="str">
        <f t="shared" si="4"/>
        <v/>
      </c>
      <c r="H103" s="121" t="str">
        <f>IF(D103="", "", IF(C103="User Defined", VLOOKUP(D103, 'User Defined'!$B$4:$D$103, 3, FALSE), VLOOKUP(D103, 'Device Database'!$B$4:$D$446, 3, FALSE)))</f>
        <v/>
      </c>
      <c r="I103" s="121" t="str">
        <f t="shared" si="5"/>
        <v/>
      </c>
      <c r="J103" s="33"/>
      <c r="K103" s="141"/>
      <c r="L103" s="122"/>
      <c r="M103" s="122"/>
    </row>
    <row r="104" spans="1:14" ht="12" customHeight="1" x14ac:dyDescent="0.2">
      <c r="A104" s="35"/>
      <c r="B104" s="60"/>
      <c r="C104" s="47"/>
      <c r="D104" s="144"/>
      <c r="E104" s="145"/>
      <c r="F104" s="121" t="str">
        <f>IF(D104="", "", IF(C104="User Defined", VLOOKUP(D104, 'User Defined'!$B$4:$D$103, 2, FALSE), VLOOKUP(D104, 'Device Database'!$B$4:$D$446, 2, FALSE)))</f>
        <v/>
      </c>
      <c r="G104" s="121" t="str">
        <f t="shared" si="4"/>
        <v/>
      </c>
      <c r="H104" s="121" t="str">
        <f>IF(D104="", "", IF(C104="User Defined", VLOOKUP(D104, 'User Defined'!$B$4:$D$103, 3, FALSE), VLOOKUP(D104, 'Device Database'!$B$4:$D$446, 3, FALSE)))</f>
        <v/>
      </c>
      <c r="I104" s="121" t="str">
        <f t="shared" si="5"/>
        <v/>
      </c>
      <c r="J104" s="33"/>
      <c r="K104" s="141"/>
    </row>
    <row r="105" spans="1:14" ht="12" customHeight="1" x14ac:dyDescent="0.2">
      <c r="A105" s="35"/>
      <c r="B105" s="60"/>
      <c r="C105" s="47"/>
      <c r="D105" s="144" t="s">
        <v>176</v>
      </c>
      <c r="E105" s="145"/>
      <c r="F105" s="68"/>
      <c r="G105" s="121" t="str">
        <f t="shared" si="4"/>
        <v/>
      </c>
      <c r="H105" s="68"/>
      <c r="I105" s="121" t="str">
        <f t="shared" si="5"/>
        <v/>
      </c>
      <c r="J105" s="33"/>
      <c r="K105" s="141"/>
    </row>
    <row r="106" spans="1:14" ht="12" customHeight="1" x14ac:dyDescent="0.2">
      <c r="A106" s="35"/>
      <c r="B106" s="60"/>
      <c r="C106" s="47"/>
      <c r="D106" s="144" t="s">
        <v>175</v>
      </c>
      <c r="E106" s="145"/>
      <c r="F106" s="68"/>
      <c r="G106" s="121" t="str">
        <f t="shared" si="4"/>
        <v/>
      </c>
      <c r="H106" s="68"/>
      <c r="I106" s="121" t="str">
        <f t="shared" si="5"/>
        <v/>
      </c>
      <c r="J106" s="33"/>
      <c r="K106" s="141"/>
    </row>
    <row r="107" spans="1:14" ht="12" customHeight="1" x14ac:dyDescent="0.2">
      <c r="A107" s="35"/>
      <c r="B107" s="60"/>
      <c r="C107" s="123"/>
      <c r="D107" s="144" t="s">
        <v>177</v>
      </c>
      <c r="E107" s="145"/>
      <c r="F107" s="68"/>
      <c r="G107" s="121" t="str">
        <f t="shared" si="4"/>
        <v/>
      </c>
      <c r="H107" s="68"/>
      <c r="I107" s="121" t="str">
        <f t="shared" si="5"/>
        <v/>
      </c>
      <c r="J107" s="33"/>
      <c r="K107" s="141"/>
    </row>
    <row r="108" spans="1:14" ht="12" customHeight="1" x14ac:dyDescent="0.2">
      <c r="A108" s="35"/>
      <c r="B108" s="60"/>
      <c r="C108" s="47"/>
      <c r="D108" s="144"/>
      <c r="E108" s="145"/>
      <c r="F108" s="68"/>
      <c r="G108" s="121" t="str">
        <f t="shared" si="4"/>
        <v/>
      </c>
      <c r="H108" s="68"/>
      <c r="I108" s="121" t="str">
        <f t="shared" si="5"/>
        <v/>
      </c>
      <c r="J108" s="33"/>
      <c r="K108" s="141"/>
    </row>
    <row r="109" spans="1:14" ht="12" customHeight="1" x14ac:dyDescent="0.2">
      <c r="A109" s="35"/>
      <c r="B109" s="60"/>
      <c r="C109" s="47"/>
      <c r="D109" s="144"/>
      <c r="E109" s="145"/>
      <c r="F109" s="68"/>
      <c r="G109" s="121" t="str">
        <f t="shared" si="4"/>
        <v/>
      </c>
      <c r="H109" s="68"/>
      <c r="I109" s="121" t="str">
        <f t="shared" si="5"/>
        <v/>
      </c>
      <c r="J109" s="33"/>
      <c r="K109" s="141"/>
    </row>
    <row r="110" spans="1:14" ht="12.75" customHeight="1" x14ac:dyDescent="0.2">
      <c r="A110" s="35"/>
      <c r="B110" s="146" t="str">
        <f>IF(D93="Doors (Low AC Drop)", "No Standby or Alarm current shown as circuit is used for door holders and will drop out during an AC power loss.", "")</f>
        <v/>
      </c>
      <c r="C110" s="146"/>
      <c r="D110" s="146"/>
      <c r="E110" s="146"/>
      <c r="F110" s="38" t="s">
        <v>106</v>
      </c>
      <c r="G110" s="124">
        <f>IF(D93="Doors (Low AC Drop)",0,SUM(G100:G109))</f>
        <v>0</v>
      </c>
      <c r="H110" s="38" t="s">
        <v>24</v>
      </c>
      <c r="I110" s="124">
        <f>IF(D93="Doors (Low AC Drop)",0,SUM(I100:I109))</f>
        <v>0</v>
      </c>
      <c r="J110" s="33"/>
      <c r="K110" s="141"/>
    </row>
    <row r="111" spans="1:14" ht="15" customHeight="1" x14ac:dyDescent="0.2">
      <c r="A111" s="35"/>
      <c r="B111" s="148"/>
      <c r="C111" s="148"/>
      <c r="D111" s="148"/>
      <c r="E111" s="148"/>
      <c r="F111" s="38"/>
      <c r="G111" s="80"/>
      <c r="H111" s="38"/>
      <c r="I111" s="80"/>
      <c r="J111" s="33"/>
      <c r="K111" s="141"/>
    </row>
    <row r="112" spans="1:14" ht="16.5" customHeight="1" x14ac:dyDescent="0.2">
      <c r="A112" s="35"/>
      <c r="B112" s="97" t="s">
        <v>198</v>
      </c>
      <c r="C112" s="98"/>
      <c r="D112" s="98"/>
      <c r="E112" s="99" t="s">
        <v>109</v>
      </c>
      <c r="F112" s="100">
        <v>3</v>
      </c>
      <c r="G112" s="100"/>
      <c r="H112" s="99" t="s">
        <v>111</v>
      </c>
      <c r="I112" s="101">
        <f>$I$10</f>
        <v>20.399999999999999</v>
      </c>
      <c r="J112" s="33"/>
      <c r="K112" s="141"/>
    </row>
    <row r="113" spans="1:13" ht="3" customHeight="1" x14ac:dyDescent="0.2">
      <c r="A113" s="35"/>
      <c r="B113" s="102"/>
      <c r="C113" s="102"/>
      <c r="D113" s="102"/>
      <c r="E113" s="103"/>
      <c r="F113" s="104"/>
      <c r="G113" s="104"/>
      <c r="H113" s="104"/>
      <c r="I113" s="104"/>
      <c r="J113" s="33"/>
      <c r="K113" s="141"/>
    </row>
    <row r="114" spans="1:13" x14ac:dyDescent="0.2">
      <c r="A114" s="35"/>
      <c r="B114" s="35"/>
      <c r="C114" s="38" t="s">
        <v>107</v>
      </c>
      <c r="D114" s="144"/>
      <c r="E114" s="145"/>
      <c r="F114" s="38" t="s">
        <v>36</v>
      </c>
      <c r="G114" s="154"/>
      <c r="H114" s="155"/>
      <c r="I114" s="35"/>
      <c r="J114" s="33"/>
      <c r="K114" s="141"/>
    </row>
    <row r="115" spans="1:13" x14ac:dyDescent="0.2">
      <c r="A115" s="35"/>
      <c r="B115" s="35"/>
      <c r="C115" s="35"/>
      <c r="D115" s="105" t="str">
        <f>IF(D114="Door Holder - Low AC Dropout", "* Circuit Standby and Alarm Current will be zero", "")</f>
        <v/>
      </c>
      <c r="E115" s="35"/>
      <c r="F115" s="35"/>
      <c r="G115" s="106"/>
      <c r="H115" s="106"/>
      <c r="I115" s="106"/>
      <c r="J115" s="33"/>
      <c r="K115" s="141"/>
    </row>
    <row r="116" spans="1:13" ht="12.75" customHeight="1" x14ac:dyDescent="0.2">
      <c r="A116" s="35"/>
      <c r="B116" s="35"/>
      <c r="C116" s="107" t="s">
        <v>49</v>
      </c>
      <c r="D116" s="108" t="s">
        <v>16</v>
      </c>
      <c r="E116" s="108" t="s">
        <v>17</v>
      </c>
      <c r="F116" s="108" t="s">
        <v>4</v>
      </c>
      <c r="G116" s="108" t="s">
        <v>514</v>
      </c>
      <c r="H116" s="108" t="s">
        <v>18</v>
      </c>
      <c r="I116" s="109" t="s">
        <v>108</v>
      </c>
      <c r="J116" s="33"/>
      <c r="K116" s="141"/>
    </row>
    <row r="117" spans="1:13" x14ac:dyDescent="0.2">
      <c r="A117" s="35"/>
      <c r="B117" s="44"/>
      <c r="C117" s="110" t="s">
        <v>39</v>
      </c>
      <c r="D117" s="111">
        <f>VLOOKUP(C117, $K$90:$L$97, 2)</f>
        <v>2.0099999999999998</v>
      </c>
      <c r="E117" s="110"/>
      <c r="F117" s="112">
        <f>((E117*2)/1000)*D117</f>
        <v>0</v>
      </c>
      <c r="G117" s="113">
        <f>IF(SUM(G121:G130)&gt;SUM(I121:I130),SUM(G121:G130),SUM(I121:I130))</f>
        <v>0</v>
      </c>
      <c r="H117" s="114">
        <f>I112-(G117*F117)</f>
        <v>20.399999999999999</v>
      </c>
      <c r="I117" s="115">
        <v>16</v>
      </c>
      <c r="J117" s="33"/>
      <c r="K117" s="141"/>
    </row>
    <row r="118" spans="1:13" x14ac:dyDescent="0.2">
      <c r="A118" s="35"/>
      <c r="B118" s="95"/>
      <c r="C118" s="95"/>
      <c r="D118" s="95"/>
      <c r="E118" s="116"/>
      <c r="F118" s="95"/>
      <c r="G118" s="95"/>
      <c r="H118" s="95"/>
      <c r="I118" s="95"/>
      <c r="J118" s="33"/>
      <c r="K118" s="141"/>
    </row>
    <row r="119" spans="1:13" ht="12.75" customHeight="1" x14ac:dyDescent="0.2">
      <c r="A119" s="35"/>
      <c r="B119" s="149" t="s">
        <v>104</v>
      </c>
      <c r="C119" s="150"/>
      <c r="D119" s="150"/>
      <c r="E119" s="150"/>
      <c r="F119" s="150" t="s">
        <v>37</v>
      </c>
      <c r="G119" s="150"/>
      <c r="H119" s="150" t="s">
        <v>38</v>
      </c>
      <c r="I119" s="156"/>
      <c r="J119" s="33"/>
      <c r="K119" s="141"/>
    </row>
    <row r="120" spans="1:13" x14ac:dyDescent="0.2">
      <c r="A120" s="35"/>
      <c r="B120" s="117" t="s">
        <v>0</v>
      </c>
      <c r="C120" s="118" t="s">
        <v>114</v>
      </c>
      <c r="D120" s="157" t="s">
        <v>28</v>
      </c>
      <c r="E120" s="157"/>
      <c r="F120" s="118" t="s">
        <v>21</v>
      </c>
      <c r="G120" s="118" t="s">
        <v>22</v>
      </c>
      <c r="H120" s="118" t="s">
        <v>21</v>
      </c>
      <c r="I120" s="119" t="s">
        <v>22</v>
      </c>
      <c r="J120" s="33"/>
      <c r="K120" s="141"/>
      <c r="M120" s="89"/>
    </row>
    <row r="121" spans="1:13" x14ac:dyDescent="0.2">
      <c r="A121" s="35"/>
      <c r="B121" s="110"/>
      <c r="C121" s="120"/>
      <c r="D121" s="151"/>
      <c r="E121" s="152"/>
      <c r="F121" s="121" t="str">
        <f>IF(D121="", "", IF(C121="User Defined", VLOOKUP(D121, 'User Defined'!$B$4:$D$103, 2, FALSE), VLOOKUP(D121, 'Device Database'!$B$4:$D$446, 2, FALSE)))</f>
        <v/>
      </c>
      <c r="G121" s="121" t="str">
        <f>IF(F121&lt;&gt;"", F121*B121, "")</f>
        <v/>
      </c>
      <c r="H121" s="121" t="str">
        <f>IF(D121="", "", IF(C121="User Defined", VLOOKUP(D121, 'User Defined'!$B$4:$D$103, 3, FALSE), VLOOKUP(D121, 'Device Database'!$B$4:$D$446, 3, FALSE)))</f>
        <v/>
      </c>
      <c r="I121" s="121" t="str">
        <f>IF(H121&lt;&gt;"", H121*B121, "")</f>
        <v/>
      </c>
      <c r="J121" s="33"/>
      <c r="K121" s="141"/>
      <c r="M121" s="89"/>
    </row>
    <row r="122" spans="1:13" x14ac:dyDescent="0.2">
      <c r="A122" s="35"/>
      <c r="B122" s="60"/>
      <c r="C122" s="47"/>
      <c r="D122" s="144"/>
      <c r="E122" s="145"/>
      <c r="F122" s="121" t="str">
        <f>IF(D122="", "", IF(C122="User Defined", VLOOKUP(D122, 'User Defined'!$B$4:$D$103, 2, FALSE), VLOOKUP(D122, 'Device Database'!$B$4:$D$446, 2, FALSE)))</f>
        <v/>
      </c>
      <c r="G122" s="121" t="str">
        <f t="shared" ref="G122:G130" si="6">IF(F122&lt;&gt;"", F122*B122, "")</f>
        <v/>
      </c>
      <c r="H122" s="121" t="str">
        <f>IF(D122="", "", IF(C122="User Defined", VLOOKUP(D122, 'User Defined'!$B$4:$D$103, 3, FALSE), VLOOKUP(D122, 'Device Database'!$B$4:$D$446, 3, FALSE)))</f>
        <v/>
      </c>
      <c r="I122" s="121" t="str">
        <f t="shared" ref="I122:I130" si="7">IF(H122&lt;&gt;"", H122*B122, "")</f>
        <v/>
      </c>
      <c r="J122" s="33"/>
      <c r="K122" s="141"/>
      <c r="M122" s="89"/>
    </row>
    <row r="123" spans="1:13" x14ac:dyDescent="0.2">
      <c r="A123" s="35"/>
      <c r="B123" s="60"/>
      <c r="C123" s="47"/>
      <c r="D123" s="144"/>
      <c r="E123" s="145"/>
      <c r="F123" s="121" t="str">
        <f>IF(D123="", "", IF(C123="User Defined", VLOOKUP(D123, 'User Defined'!$B$4:$D$103, 2, FALSE), VLOOKUP(D123, 'Device Database'!$B$4:$D$446, 2, FALSE)))</f>
        <v/>
      </c>
      <c r="G123" s="121" t="str">
        <f t="shared" si="6"/>
        <v/>
      </c>
      <c r="H123" s="121" t="str">
        <f>IF(D123="", "", IF(C123="User Defined", VLOOKUP(D123, 'User Defined'!$B$4:$D$103, 3, FALSE), VLOOKUP(D123, 'Device Database'!$B$4:$D$446, 3, FALSE)))</f>
        <v/>
      </c>
      <c r="I123" s="121" t="str">
        <f t="shared" si="7"/>
        <v/>
      </c>
      <c r="J123" s="33"/>
      <c r="K123" s="141"/>
      <c r="M123" s="89"/>
    </row>
    <row r="124" spans="1:13" x14ac:dyDescent="0.2">
      <c r="A124" s="35"/>
      <c r="B124" s="60"/>
      <c r="C124" s="47"/>
      <c r="D124" s="144"/>
      <c r="E124" s="145"/>
      <c r="F124" s="121" t="str">
        <f>IF(D124="", "", IF(C124="User Defined", VLOOKUP(D124, 'User Defined'!$B$4:$D$103, 2, FALSE), VLOOKUP(D124, 'Device Database'!$B$4:$D$446, 2, FALSE)))</f>
        <v/>
      </c>
      <c r="G124" s="121" t="str">
        <f t="shared" si="6"/>
        <v/>
      </c>
      <c r="H124" s="121" t="str">
        <f>IF(D124="", "", IF(C124="User Defined", VLOOKUP(D124, 'User Defined'!$B$4:$D$103, 3, FALSE), VLOOKUP(D124, 'Device Database'!$B$4:$D$446, 3, FALSE)))</f>
        <v/>
      </c>
      <c r="I124" s="121" t="str">
        <f t="shared" si="7"/>
        <v/>
      </c>
      <c r="J124" s="33"/>
      <c r="K124" s="141"/>
      <c r="M124" s="89"/>
    </row>
    <row r="125" spans="1:13" x14ac:dyDescent="0.2">
      <c r="A125" s="35"/>
      <c r="B125" s="60"/>
      <c r="C125" s="47"/>
      <c r="D125" s="144"/>
      <c r="E125" s="145"/>
      <c r="F125" s="121" t="str">
        <f>IF(D125="", "", IF(C125="User Defined", VLOOKUP(D125, 'User Defined'!$B$4:$D$103, 2, FALSE), VLOOKUP(D125, 'Device Database'!$B$4:$D$446, 2, FALSE)))</f>
        <v/>
      </c>
      <c r="G125" s="121" t="str">
        <f t="shared" si="6"/>
        <v/>
      </c>
      <c r="H125" s="121" t="str">
        <f>IF(D125="", "", IF(C125="User Defined", VLOOKUP(D125, 'User Defined'!$B$4:$D$103, 3, FALSE), VLOOKUP(D125, 'Device Database'!$B$4:$D$446, 3, FALSE)))</f>
        <v/>
      </c>
      <c r="I125" s="121" t="str">
        <f t="shared" si="7"/>
        <v/>
      </c>
      <c r="J125" s="33"/>
      <c r="K125" s="141"/>
      <c r="M125" s="89"/>
    </row>
    <row r="126" spans="1:13" x14ac:dyDescent="0.2">
      <c r="A126" s="35"/>
      <c r="B126" s="60"/>
      <c r="C126" s="47"/>
      <c r="D126" s="144" t="s">
        <v>176</v>
      </c>
      <c r="E126" s="145"/>
      <c r="F126" s="68"/>
      <c r="G126" s="121" t="str">
        <f t="shared" si="6"/>
        <v/>
      </c>
      <c r="H126" s="68"/>
      <c r="I126" s="121" t="str">
        <f t="shared" si="7"/>
        <v/>
      </c>
      <c r="J126" s="33"/>
      <c r="K126" s="141"/>
      <c r="M126" s="89"/>
    </row>
    <row r="127" spans="1:13" x14ac:dyDescent="0.2">
      <c r="A127" s="35"/>
      <c r="B127" s="60"/>
      <c r="C127" s="47"/>
      <c r="D127" s="144" t="s">
        <v>175</v>
      </c>
      <c r="E127" s="145"/>
      <c r="F127" s="68"/>
      <c r="G127" s="121"/>
      <c r="H127" s="68"/>
      <c r="I127" s="121" t="str">
        <f t="shared" si="7"/>
        <v/>
      </c>
      <c r="J127" s="33"/>
      <c r="K127" s="141"/>
      <c r="M127" s="89"/>
    </row>
    <row r="128" spans="1:13" x14ac:dyDescent="0.2">
      <c r="A128" s="35"/>
      <c r="B128" s="60"/>
      <c r="C128" s="123"/>
      <c r="D128" s="144" t="s">
        <v>177</v>
      </c>
      <c r="E128" s="145"/>
      <c r="F128" s="68"/>
      <c r="G128" s="121" t="str">
        <f t="shared" si="6"/>
        <v/>
      </c>
      <c r="H128" s="68"/>
      <c r="I128" s="121" t="str">
        <f t="shared" si="7"/>
        <v/>
      </c>
      <c r="J128" s="33"/>
      <c r="K128" s="141"/>
      <c r="M128" s="89"/>
    </row>
    <row r="129" spans="1:13" x14ac:dyDescent="0.2">
      <c r="A129" s="35"/>
      <c r="B129" s="60"/>
      <c r="C129" s="47"/>
      <c r="D129" s="144"/>
      <c r="E129" s="145"/>
      <c r="F129" s="68"/>
      <c r="G129" s="121" t="str">
        <f t="shared" si="6"/>
        <v/>
      </c>
      <c r="H129" s="68"/>
      <c r="I129" s="121" t="str">
        <f t="shared" si="7"/>
        <v/>
      </c>
      <c r="J129" s="33"/>
      <c r="K129" s="141"/>
      <c r="M129" s="89"/>
    </row>
    <row r="130" spans="1:13" x14ac:dyDescent="0.2">
      <c r="A130" s="35"/>
      <c r="B130" s="60"/>
      <c r="C130" s="47"/>
      <c r="D130" s="144"/>
      <c r="E130" s="145"/>
      <c r="F130" s="68"/>
      <c r="G130" s="121" t="str">
        <f t="shared" si="6"/>
        <v/>
      </c>
      <c r="H130" s="68"/>
      <c r="I130" s="121" t="str">
        <f t="shared" si="7"/>
        <v/>
      </c>
      <c r="J130" s="33"/>
      <c r="K130" s="141"/>
      <c r="M130" s="89"/>
    </row>
    <row r="131" spans="1:13" ht="12.6" customHeight="1" x14ac:dyDescent="0.2">
      <c r="A131" s="35"/>
      <c r="B131" s="146" t="str">
        <f>IF(D114="Doors (Low AC Drop)", "No Standby or Alarm current shown as circuit is used for door holders and will drop out during an AC power loss.", "")</f>
        <v/>
      </c>
      <c r="C131" s="146"/>
      <c r="D131" s="146"/>
      <c r="E131" s="146"/>
      <c r="F131" s="38" t="s">
        <v>106</v>
      </c>
      <c r="G131" s="124">
        <f>IF(D114="Doors (Low AC Drop)",0,SUM(G121:G130))</f>
        <v>0</v>
      </c>
      <c r="H131" s="38" t="s">
        <v>24</v>
      </c>
      <c r="I131" s="124">
        <f>IF(D114="Doors (Low AC Drop)",0,SUM(I121:I130))</f>
        <v>0</v>
      </c>
      <c r="J131" s="33"/>
      <c r="K131" s="141"/>
      <c r="M131" s="89"/>
    </row>
    <row r="132" spans="1:13" ht="15" customHeight="1" x14ac:dyDescent="0.2">
      <c r="A132" s="35"/>
      <c r="B132" s="147"/>
      <c r="C132" s="147"/>
      <c r="D132" s="147"/>
      <c r="E132" s="147"/>
      <c r="F132" s="38"/>
      <c r="G132" s="80"/>
      <c r="H132" s="38"/>
      <c r="I132" s="80"/>
      <c r="J132" s="33"/>
      <c r="K132" s="141"/>
      <c r="M132" s="89"/>
    </row>
    <row r="133" spans="1:13" ht="30" customHeight="1" x14ac:dyDescent="0.2">
      <c r="A133" s="35"/>
      <c r="B133" s="35"/>
      <c r="C133" s="125"/>
      <c r="D133" s="125"/>
      <c r="E133" s="125"/>
      <c r="F133" s="67"/>
      <c r="G133" s="35"/>
      <c r="H133" s="67"/>
      <c r="I133" s="35"/>
      <c r="J133" s="33"/>
      <c r="K133" s="141"/>
      <c r="M133" s="89"/>
    </row>
    <row r="134" spans="1:13" ht="24.75" customHeight="1" x14ac:dyDescent="0.2">
      <c r="A134" s="35"/>
      <c r="B134" s="126" t="s">
        <v>204</v>
      </c>
      <c r="C134" s="127"/>
      <c r="D134" s="128"/>
      <c r="E134" s="129"/>
      <c r="F134" s="130"/>
      <c r="G134" s="130"/>
      <c r="H134" s="129"/>
      <c r="I134" s="130"/>
      <c r="J134" s="33"/>
      <c r="K134" s="141"/>
      <c r="M134" s="89"/>
    </row>
    <row r="135" spans="1:13" ht="16.5" customHeight="1" x14ac:dyDescent="0.2">
      <c r="A135" s="35"/>
      <c r="B135" s="97" t="s">
        <v>199</v>
      </c>
      <c r="C135" s="98"/>
      <c r="D135" s="98"/>
      <c r="E135" s="99" t="s">
        <v>109</v>
      </c>
      <c r="F135" s="100">
        <v>3</v>
      </c>
      <c r="G135" s="100"/>
      <c r="H135" s="99" t="s">
        <v>111</v>
      </c>
      <c r="I135" s="101">
        <f>$I$10</f>
        <v>20.399999999999999</v>
      </c>
      <c r="J135" s="33"/>
      <c r="K135" s="141"/>
      <c r="M135" s="89"/>
    </row>
    <row r="136" spans="1:13" ht="3" customHeight="1" x14ac:dyDescent="0.2">
      <c r="A136" s="35"/>
      <c r="B136" s="102"/>
      <c r="C136" s="102"/>
      <c r="D136" s="102"/>
      <c r="E136" s="103"/>
      <c r="F136" s="104"/>
      <c r="G136" s="104"/>
      <c r="H136" s="104"/>
      <c r="I136" s="104"/>
      <c r="J136" s="33"/>
      <c r="K136" s="141"/>
      <c r="M136" s="89"/>
    </row>
    <row r="137" spans="1:13" ht="12" customHeight="1" x14ac:dyDescent="0.2">
      <c r="A137" s="35"/>
      <c r="B137" s="35"/>
      <c r="C137" s="38" t="s">
        <v>107</v>
      </c>
      <c r="D137" s="144"/>
      <c r="E137" s="145"/>
      <c r="F137" s="38" t="s">
        <v>36</v>
      </c>
      <c r="G137" s="154"/>
      <c r="H137" s="155"/>
      <c r="I137" s="35"/>
      <c r="J137" s="33"/>
      <c r="K137" s="141"/>
      <c r="M137" s="89"/>
    </row>
    <row r="138" spans="1:13" ht="12" customHeight="1" x14ac:dyDescent="0.2">
      <c r="A138" s="35"/>
      <c r="B138" s="35"/>
      <c r="C138" s="35"/>
      <c r="D138" s="105" t="str">
        <f>IF(D137="Door Holder - Low AC Dropout", "* Circuit Standby and Alarm Current will be zero", "")</f>
        <v/>
      </c>
      <c r="E138" s="35"/>
      <c r="F138" s="35"/>
      <c r="G138" s="106"/>
      <c r="H138" s="106"/>
      <c r="I138" s="106"/>
      <c r="J138" s="33"/>
      <c r="K138" s="141"/>
      <c r="M138" s="89"/>
    </row>
    <row r="139" spans="1:13" ht="12.75" customHeight="1" x14ac:dyDescent="0.2">
      <c r="A139" s="35"/>
      <c r="B139" s="35"/>
      <c r="C139" s="107" t="s">
        <v>49</v>
      </c>
      <c r="D139" s="108" t="s">
        <v>16</v>
      </c>
      <c r="E139" s="108" t="s">
        <v>17</v>
      </c>
      <c r="F139" s="108" t="s">
        <v>4</v>
      </c>
      <c r="G139" s="108" t="s">
        <v>514</v>
      </c>
      <c r="H139" s="108" t="s">
        <v>18</v>
      </c>
      <c r="I139" s="109" t="s">
        <v>108</v>
      </c>
      <c r="J139" s="33"/>
      <c r="K139" s="141"/>
      <c r="M139" s="89"/>
    </row>
    <row r="140" spans="1:13" ht="12" customHeight="1" x14ac:dyDescent="0.2">
      <c r="A140" s="35"/>
      <c r="B140" s="44"/>
      <c r="C140" s="110" t="s">
        <v>39</v>
      </c>
      <c r="D140" s="111">
        <f>VLOOKUP(C140, $K$90:$L$97, 2)</f>
        <v>2.0099999999999998</v>
      </c>
      <c r="E140" s="110"/>
      <c r="F140" s="112">
        <f>((E140*2)/1000)*D140</f>
        <v>0</v>
      </c>
      <c r="G140" s="113">
        <f>IF(SUM(G144:G153)&gt;SUM(I144:I153),SUM(G144:G153),SUM(I144:I153))</f>
        <v>0</v>
      </c>
      <c r="H140" s="114">
        <f>I135-(G140*F140)</f>
        <v>20.399999999999999</v>
      </c>
      <c r="I140" s="115">
        <v>16</v>
      </c>
      <c r="J140" s="33"/>
      <c r="K140" s="141"/>
      <c r="M140" s="89"/>
    </row>
    <row r="141" spans="1:13" ht="12" customHeight="1" x14ac:dyDescent="0.2">
      <c r="A141" s="35"/>
      <c r="B141" s="95"/>
      <c r="C141" s="95"/>
      <c r="D141" s="95"/>
      <c r="E141" s="116"/>
      <c r="F141" s="95"/>
      <c r="G141" s="95"/>
      <c r="H141" s="95"/>
      <c r="I141" s="95"/>
      <c r="J141" s="33"/>
      <c r="K141" s="141"/>
      <c r="M141" s="89"/>
    </row>
    <row r="142" spans="1:13" ht="12.75" customHeight="1" x14ac:dyDescent="0.2">
      <c r="A142" s="35"/>
      <c r="B142" s="149" t="s">
        <v>104</v>
      </c>
      <c r="C142" s="150"/>
      <c r="D142" s="150"/>
      <c r="E142" s="150"/>
      <c r="F142" s="150" t="s">
        <v>37</v>
      </c>
      <c r="G142" s="150"/>
      <c r="H142" s="150" t="s">
        <v>38</v>
      </c>
      <c r="I142" s="156"/>
      <c r="J142" s="33"/>
      <c r="K142" s="141"/>
      <c r="M142" s="89"/>
    </row>
    <row r="143" spans="1:13" ht="12" customHeight="1" x14ac:dyDescent="0.2">
      <c r="A143" s="35"/>
      <c r="B143" s="117" t="s">
        <v>0</v>
      </c>
      <c r="C143" s="118" t="s">
        <v>114</v>
      </c>
      <c r="D143" s="157" t="s">
        <v>28</v>
      </c>
      <c r="E143" s="157"/>
      <c r="F143" s="118" t="s">
        <v>21</v>
      </c>
      <c r="G143" s="118" t="s">
        <v>22</v>
      </c>
      <c r="H143" s="118" t="s">
        <v>21</v>
      </c>
      <c r="I143" s="119" t="s">
        <v>22</v>
      </c>
      <c r="J143" s="33"/>
      <c r="K143" s="141"/>
      <c r="M143" s="89"/>
    </row>
    <row r="144" spans="1:13" ht="12" customHeight="1" x14ac:dyDescent="0.2">
      <c r="A144" s="35"/>
      <c r="B144" s="110"/>
      <c r="C144" s="120"/>
      <c r="D144" s="151"/>
      <c r="E144" s="152"/>
      <c r="F144" s="121" t="str">
        <f>IF(D144="", "", IF(C144="User Defined", VLOOKUP(D144, 'User Defined'!$B$4:$D$103, 2, FALSE), VLOOKUP(D144, 'Device Database'!$B$4:$D$446, 2, FALSE)))</f>
        <v/>
      </c>
      <c r="G144" s="121" t="str">
        <f>IF(F144&lt;&gt;"", F144*B144, "")</f>
        <v/>
      </c>
      <c r="H144" s="121" t="str">
        <f>IF(D144="", "", IF(C144="User Defined", VLOOKUP(D144, 'User Defined'!$B$4:$D$103, 3, FALSE), VLOOKUP(D144, 'Device Database'!$B$4:$D$446, 3, FALSE)))</f>
        <v/>
      </c>
      <c r="I144" s="121" t="str">
        <f>IF(H144&lt;&gt;"", H144*B144, "")</f>
        <v/>
      </c>
      <c r="J144" s="33"/>
      <c r="K144" s="141"/>
      <c r="M144" s="89"/>
    </row>
    <row r="145" spans="1:13" ht="12" customHeight="1" x14ac:dyDescent="0.2">
      <c r="A145" s="35"/>
      <c r="B145" s="60"/>
      <c r="C145" s="47"/>
      <c r="D145" s="144"/>
      <c r="E145" s="145"/>
      <c r="F145" s="121" t="str">
        <f>IF(D145="", "", IF(C145="User Defined", VLOOKUP(D145, 'User Defined'!$B$4:$D$103, 2, FALSE), VLOOKUP(D145, 'Device Database'!$B$4:$D$446, 2, FALSE)))</f>
        <v/>
      </c>
      <c r="G145" s="121" t="str">
        <f t="shared" ref="G145:G153" si="8">IF(F145&lt;&gt;"", F145*B145, "")</f>
        <v/>
      </c>
      <c r="H145" s="121" t="str">
        <f>IF(D145="", "", IF(C145="User Defined", VLOOKUP(D145, 'User Defined'!$B$4:$D$103, 3, FALSE), VLOOKUP(D145, 'Device Database'!$B$4:$D$446, 3, FALSE)))</f>
        <v/>
      </c>
      <c r="I145" s="121" t="str">
        <f t="shared" ref="I145:I153" si="9">IF(H145&lt;&gt;"", H145*B145, "")</f>
        <v/>
      </c>
      <c r="J145" s="33"/>
      <c r="K145" s="141"/>
      <c r="M145" s="89"/>
    </row>
    <row r="146" spans="1:13" ht="12" customHeight="1" x14ac:dyDescent="0.2">
      <c r="A146" s="35"/>
      <c r="B146" s="60"/>
      <c r="C146" s="47"/>
      <c r="D146" s="144"/>
      <c r="E146" s="145"/>
      <c r="F146" s="121" t="str">
        <f>IF(D146="", "", IF(C146="User Defined", VLOOKUP(D146, 'User Defined'!$B$4:$D$103, 2, FALSE), VLOOKUP(D146, 'Device Database'!$B$4:$D$446, 2, FALSE)))</f>
        <v/>
      </c>
      <c r="G146" s="121" t="str">
        <f t="shared" si="8"/>
        <v/>
      </c>
      <c r="H146" s="121" t="str">
        <f>IF(D146="", "", IF(C146="User Defined", VLOOKUP(D146, 'User Defined'!$B$4:$D$103, 3, FALSE), VLOOKUP(D146, 'Device Database'!$B$4:$D$446, 3, FALSE)))</f>
        <v/>
      </c>
      <c r="I146" s="121" t="str">
        <f t="shared" si="9"/>
        <v/>
      </c>
      <c r="J146" s="33"/>
      <c r="K146" s="141"/>
      <c r="M146" s="89"/>
    </row>
    <row r="147" spans="1:13" ht="12" customHeight="1" x14ac:dyDescent="0.2">
      <c r="A147" s="35"/>
      <c r="B147" s="60"/>
      <c r="C147" s="47"/>
      <c r="D147" s="144"/>
      <c r="E147" s="145"/>
      <c r="F147" s="121" t="str">
        <f>IF(D147="", "", IF(C147="User Defined", VLOOKUP(D147, 'User Defined'!$B$4:$D$103, 2, FALSE), VLOOKUP(D147, 'Device Database'!$B$4:$D$446, 2, FALSE)))</f>
        <v/>
      </c>
      <c r="G147" s="121" t="str">
        <f t="shared" si="8"/>
        <v/>
      </c>
      <c r="H147" s="121" t="str">
        <f>IF(D147="", "", IF(C147="User Defined", VLOOKUP(D147, 'User Defined'!$B$4:$D$103, 3, FALSE), VLOOKUP(D147, 'Device Database'!$B$4:$D$446, 3, FALSE)))</f>
        <v/>
      </c>
      <c r="I147" s="121" t="str">
        <f t="shared" si="9"/>
        <v/>
      </c>
      <c r="J147" s="33"/>
      <c r="K147" s="141"/>
      <c r="M147" s="89"/>
    </row>
    <row r="148" spans="1:13" ht="12" customHeight="1" x14ac:dyDescent="0.2">
      <c r="A148" s="35"/>
      <c r="B148" s="60"/>
      <c r="C148" s="47"/>
      <c r="D148" s="144"/>
      <c r="E148" s="145"/>
      <c r="F148" s="121" t="str">
        <f>IF(D148="", "", IF(C148="User Defined", VLOOKUP(D148, 'User Defined'!$B$4:$D$103, 2, FALSE), VLOOKUP(D148, 'Device Database'!$B$4:$D$446, 2, FALSE)))</f>
        <v/>
      </c>
      <c r="G148" s="121" t="str">
        <f t="shared" si="8"/>
        <v/>
      </c>
      <c r="H148" s="121" t="str">
        <f>IF(D148="", "", IF(C148="User Defined", VLOOKUP(D148, 'User Defined'!$B$4:$D$103, 3, FALSE), VLOOKUP(D148, 'Device Database'!$B$4:$D$446, 3, FALSE)))</f>
        <v/>
      </c>
      <c r="I148" s="121" t="str">
        <f t="shared" si="9"/>
        <v/>
      </c>
      <c r="J148" s="33"/>
      <c r="K148" s="141"/>
      <c r="M148" s="89"/>
    </row>
    <row r="149" spans="1:13" ht="12" customHeight="1" x14ac:dyDescent="0.2">
      <c r="A149" s="35"/>
      <c r="B149" s="60"/>
      <c r="C149" s="47"/>
      <c r="D149" s="144" t="s">
        <v>176</v>
      </c>
      <c r="E149" s="145"/>
      <c r="F149" s="68"/>
      <c r="G149" s="121" t="str">
        <f t="shared" si="8"/>
        <v/>
      </c>
      <c r="H149" s="68"/>
      <c r="I149" s="121" t="str">
        <f t="shared" si="9"/>
        <v/>
      </c>
      <c r="J149" s="33"/>
      <c r="K149" s="141"/>
      <c r="M149" s="89"/>
    </row>
    <row r="150" spans="1:13" ht="12" customHeight="1" x14ac:dyDescent="0.2">
      <c r="A150" s="35"/>
      <c r="B150" s="60"/>
      <c r="C150" s="47"/>
      <c r="D150" s="144" t="s">
        <v>175</v>
      </c>
      <c r="E150" s="145"/>
      <c r="F150" s="68"/>
      <c r="G150" s="121" t="str">
        <f t="shared" si="8"/>
        <v/>
      </c>
      <c r="H150" s="68"/>
      <c r="I150" s="121" t="str">
        <f t="shared" si="9"/>
        <v/>
      </c>
      <c r="J150" s="33"/>
      <c r="K150" s="141"/>
      <c r="M150" s="89"/>
    </row>
    <row r="151" spans="1:13" ht="12" customHeight="1" x14ac:dyDescent="0.2">
      <c r="A151" s="35"/>
      <c r="B151" s="60"/>
      <c r="C151" s="123"/>
      <c r="D151" s="144" t="s">
        <v>177</v>
      </c>
      <c r="E151" s="145"/>
      <c r="F151" s="68"/>
      <c r="G151" s="121" t="str">
        <f t="shared" si="8"/>
        <v/>
      </c>
      <c r="H151" s="68"/>
      <c r="I151" s="121" t="str">
        <f t="shared" si="9"/>
        <v/>
      </c>
      <c r="J151" s="33"/>
      <c r="K151" s="141"/>
      <c r="M151" s="89"/>
    </row>
    <row r="152" spans="1:13" ht="12" customHeight="1" x14ac:dyDescent="0.2">
      <c r="A152" s="35"/>
      <c r="B152" s="60"/>
      <c r="C152" s="47"/>
      <c r="D152" s="144"/>
      <c r="E152" s="145"/>
      <c r="F152" s="68"/>
      <c r="G152" s="121" t="str">
        <f t="shared" si="8"/>
        <v/>
      </c>
      <c r="H152" s="68"/>
      <c r="I152" s="121" t="str">
        <f t="shared" si="9"/>
        <v/>
      </c>
      <c r="J152" s="33"/>
      <c r="K152" s="141"/>
      <c r="M152" s="89"/>
    </row>
    <row r="153" spans="1:13" ht="12" customHeight="1" x14ac:dyDescent="0.2">
      <c r="A153" s="35"/>
      <c r="B153" s="60"/>
      <c r="C153" s="47"/>
      <c r="D153" s="144"/>
      <c r="E153" s="145"/>
      <c r="F153" s="68"/>
      <c r="G153" s="121" t="str">
        <f t="shared" si="8"/>
        <v/>
      </c>
      <c r="H153" s="68"/>
      <c r="I153" s="121" t="str">
        <f t="shared" si="9"/>
        <v/>
      </c>
      <c r="J153" s="33"/>
      <c r="K153" s="141"/>
      <c r="M153" s="89"/>
    </row>
    <row r="154" spans="1:13" ht="12.75" customHeight="1" x14ac:dyDescent="0.2">
      <c r="A154" s="35"/>
      <c r="B154" s="146" t="str">
        <f>IF(D137="Doors (Low AC Drop)", "No Standby or Alarm current shown as circuit is used for door holders and will drop out during an AC power loss.", "")</f>
        <v/>
      </c>
      <c r="C154" s="146"/>
      <c r="D154" s="146"/>
      <c r="E154" s="146"/>
      <c r="F154" s="38" t="s">
        <v>106</v>
      </c>
      <c r="G154" s="124">
        <f>IF(D137="Doors (Low AC Drop)",0,SUM(G144:G153))</f>
        <v>0</v>
      </c>
      <c r="H154" s="38" t="s">
        <v>24</v>
      </c>
      <c r="I154" s="124">
        <f>IF(D137="Doors (Low AC Drop)",0,SUM(I144:I153))</f>
        <v>0</v>
      </c>
      <c r="J154" s="33"/>
      <c r="K154" s="141"/>
      <c r="M154" s="89"/>
    </row>
    <row r="155" spans="1:13" ht="15" customHeight="1" x14ac:dyDescent="0.2">
      <c r="A155" s="35"/>
      <c r="B155" s="148"/>
      <c r="C155" s="148"/>
      <c r="D155" s="148"/>
      <c r="E155" s="148"/>
      <c r="F155" s="35"/>
      <c r="G155" s="153"/>
      <c r="H155" s="153"/>
      <c r="I155" s="131"/>
      <c r="J155" s="33"/>
      <c r="K155" s="141"/>
      <c r="M155" s="89"/>
    </row>
    <row r="156" spans="1:13" ht="16.5" customHeight="1" x14ac:dyDescent="0.2">
      <c r="A156" s="35"/>
      <c r="B156" s="97" t="s">
        <v>200</v>
      </c>
      <c r="C156" s="98"/>
      <c r="D156" s="98"/>
      <c r="E156" s="99" t="s">
        <v>109</v>
      </c>
      <c r="F156" s="100">
        <v>3</v>
      </c>
      <c r="G156" s="100"/>
      <c r="H156" s="99" t="s">
        <v>111</v>
      </c>
      <c r="I156" s="101">
        <f>$I$10</f>
        <v>20.399999999999999</v>
      </c>
      <c r="J156" s="33"/>
      <c r="K156" s="141"/>
      <c r="M156" s="89"/>
    </row>
    <row r="157" spans="1:13" ht="3" customHeight="1" x14ac:dyDescent="0.2">
      <c r="A157" s="35"/>
      <c r="B157" s="102"/>
      <c r="C157" s="102"/>
      <c r="D157" s="102"/>
      <c r="E157" s="103"/>
      <c r="F157" s="104"/>
      <c r="G157" s="104"/>
      <c r="H157" s="104"/>
      <c r="I157" s="104"/>
      <c r="J157" s="33"/>
      <c r="K157" s="141"/>
      <c r="M157" s="89"/>
    </row>
    <row r="158" spans="1:13" x14ac:dyDescent="0.2">
      <c r="A158" s="35"/>
      <c r="B158" s="35"/>
      <c r="C158" s="38" t="s">
        <v>107</v>
      </c>
      <c r="D158" s="144"/>
      <c r="E158" s="145"/>
      <c r="F158" s="38" t="s">
        <v>36</v>
      </c>
      <c r="G158" s="154"/>
      <c r="H158" s="155"/>
      <c r="I158" s="35"/>
      <c r="J158" s="33"/>
      <c r="K158" s="141"/>
      <c r="M158" s="89"/>
    </row>
    <row r="159" spans="1:13" x14ac:dyDescent="0.2">
      <c r="A159" s="35"/>
      <c r="B159" s="35"/>
      <c r="C159" s="35"/>
      <c r="D159" s="105" t="str">
        <f>IF(D158="Door Holder - Low AC Dropout", "* Circuit Standby and Alarm Current will be zero", "")</f>
        <v/>
      </c>
      <c r="E159" s="35"/>
      <c r="F159" s="35"/>
      <c r="G159" s="106"/>
      <c r="H159" s="106"/>
      <c r="I159" s="106"/>
      <c r="J159" s="33"/>
      <c r="K159" s="141"/>
      <c r="M159" s="89"/>
    </row>
    <row r="160" spans="1:13" ht="12.75" customHeight="1" x14ac:dyDescent="0.2">
      <c r="A160" s="35"/>
      <c r="B160" s="35"/>
      <c r="C160" s="107" t="s">
        <v>49</v>
      </c>
      <c r="D160" s="108" t="s">
        <v>16</v>
      </c>
      <c r="E160" s="108" t="s">
        <v>17</v>
      </c>
      <c r="F160" s="108" t="s">
        <v>4</v>
      </c>
      <c r="G160" s="108" t="s">
        <v>514</v>
      </c>
      <c r="H160" s="108" t="s">
        <v>18</v>
      </c>
      <c r="I160" s="109" t="s">
        <v>108</v>
      </c>
      <c r="J160" s="33"/>
      <c r="K160" s="141"/>
      <c r="M160" s="89"/>
    </row>
    <row r="161" spans="1:13" x14ac:dyDescent="0.2">
      <c r="A161" s="35"/>
      <c r="B161" s="44"/>
      <c r="C161" s="110" t="s">
        <v>39</v>
      </c>
      <c r="D161" s="111">
        <f>VLOOKUP(C161, $K$90:$L$97, 2)</f>
        <v>2.0099999999999998</v>
      </c>
      <c r="E161" s="110"/>
      <c r="F161" s="112">
        <f>((E161*2)/1000)*D161</f>
        <v>0</v>
      </c>
      <c r="G161" s="113">
        <f>IF(SUM(G165:G174)&gt;SUM(I165:I174),SUM(G165:G174),SUM(I165:I174))</f>
        <v>0</v>
      </c>
      <c r="H161" s="114">
        <f>I156-(G161*F161)</f>
        <v>20.399999999999999</v>
      </c>
      <c r="I161" s="115">
        <v>16</v>
      </c>
      <c r="J161" s="33"/>
      <c r="K161" s="141"/>
      <c r="M161" s="89"/>
    </row>
    <row r="162" spans="1:13" x14ac:dyDescent="0.2">
      <c r="A162" s="35"/>
      <c r="B162" s="95"/>
      <c r="C162" s="95"/>
      <c r="D162" s="95"/>
      <c r="E162" s="116"/>
      <c r="F162" s="95"/>
      <c r="G162" s="95"/>
      <c r="H162" s="95"/>
      <c r="I162" s="95"/>
      <c r="J162" s="33"/>
      <c r="K162" s="141"/>
      <c r="M162" s="89"/>
    </row>
    <row r="163" spans="1:13" ht="12.75" customHeight="1" x14ac:dyDescent="0.2">
      <c r="A163" s="35"/>
      <c r="B163" s="149" t="s">
        <v>104</v>
      </c>
      <c r="C163" s="150"/>
      <c r="D163" s="150"/>
      <c r="E163" s="150"/>
      <c r="F163" s="150" t="s">
        <v>37</v>
      </c>
      <c r="G163" s="150"/>
      <c r="H163" s="150" t="s">
        <v>38</v>
      </c>
      <c r="I163" s="156"/>
      <c r="J163" s="33"/>
      <c r="K163" s="141"/>
      <c r="M163" s="89"/>
    </row>
    <row r="164" spans="1:13" x14ac:dyDescent="0.2">
      <c r="A164" s="35"/>
      <c r="B164" s="117" t="s">
        <v>0</v>
      </c>
      <c r="C164" s="118" t="s">
        <v>114</v>
      </c>
      <c r="D164" s="157" t="s">
        <v>28</v>
      </c>
      <c r="E164" s="157"/>
      <c r="F164" s="118" t="s">
        <v>21</v>
      </c>
      <c r="G164" s="118" t="s">
        <v>22</v>
      </c>
      <c r="H164" s="118" t="s">
        <v>21</v>
      </c>
      <c r="I164" s="119" t="s">
        <v>22</v>
      </c>
      <c r="J164" s="33"/>
      <c r="K164" s="141"/>
      <c r="M164" s="89"/>
    </row>
    <row r="165" spans="1:13" x14ac:dyDescent="0.2">
      <c r="A165" s="35"/>
      <c r="B165" s="110"/>
      <c r="C165" s="120"/>
      <c r="D165" s="151"/>
      <c r="E165" s="152"/>
      <c r="F165" s="121" t="str">
        <f>IF(D165="", "", IF(C165="User Defined", VLOOKUP(D165, 'User Defined'!$B$4:$D$103, 2, FALSE), VLOOKUP(D165, 'Device Database'!$B$4:$D$446, 2, FALSE)))</f>
        <v/>
      </c>
      <c r="G165" s="121" t="str">
        <f>IF(F165&lt;&gt;"", F165*B165, "")</f>
        <v/>
      </c>
      <c r="H165" s="121" t="str">
        <f>IF(D165="", "", IF(C165="User Defined", VLOOKUP(D165, 'User Defined'!$B$4:$D$103, 3, FALSE), VLOOKUP(D165, 'Device Database'!$B$4:$D$446, 3, FALSE)))</f>
        <v/>
      </c>
      <c r="I165" s="121" t="str">
        <f>IF(H165&lt;&gt;"", H165*B165, "")</f>
        <v/>
      </c>
      <c r="J165" s="33"/>
      <c r="K165" s="141"/>
      <c r="M165" s="89"/>
    </row>
    <row r="166" spans="1:13" x14ac:dyDescent="0.2">
      <c r="A166" s="35"/>
      <c r="B166" s="60"/>
      <c r="C166" s="47"/>
      <c r="D166" s="144"/>
      <c r="E166" s="145"/>
      <c r="F166" s="121" t="str">
        <f>IF(D166="", "", IF(C166="User Defined", VLOOKUP(D166, 'User Defined'!$B$4:$D$103, 2, FALSE), VLOOKUP(D166, 'Device Database'!$B$4:$D$446, 2, FALSE)))</f>
        <v/>
      </c>
      <c r="G166" s="121" t="str">
        <f t="shared" ref="G166:G174" si="10">IF(F166&lt;&gt;"", F166*B166, "")</f>
        <v/>
      </c>
      <c r="H166" s="121" t="str">
        <f>IF(D166="", "", IF(C166="User Defined", VLOOKUP(D166, 'User Defined'!$B$4:$D$103, 3, FALSE), VLOOKUP(D166, 'Device Database'!$B$4:$D$446, 3, FALSE)))</f>
        <v/>
      </c>
      <c r="I166" s="121" t="str">
        <f t="shared" ref="I166:I174" si="11">IF(H166&lt;&gt;"", H166*B166, "")</f>
        <v/>
      </c>
      <c r="J166" s="33"/>
      <c r="K166" s="141"/>
      <c r="M166" s="89"/>
    </row>
    <row r="167" spans="1:13" x14ac:dyDescent="0.2">
      <c r="A167" s="35"/>
      <c r="B167" s="60"/>
      <c r="C167" s="47"/>
      <c r="D167" s="144"/>
      <c r="E167" s="145"/>
      <c r="F167" s="121" t="str">
        <f>IF(D167="", "", IF(C167="User Defined", VLOOKUP(D167, 'User Defined'!$B$4:$D$103, 2, FALSE), VLOOKUP(D167, 'Device Database'!$B$4:$D$446, 2, FALSE)))</f>
        <v/>
      </c>
      <c r="G167" s="121" t="str">
        <f t="shared" si="10"/>
        <v/>
      </c>
      <c r="H167" s="121" t="str">
        <f>IF(D167="", "", IF(C167="User Defined", VLOOKUP(D167, 'User Defined'!$B$4:$D$103, 3, FALSE), VLOOKUP(D167, 'Device Database'!$B$4:$D$446, 3, FALSE)))</f>
        <v/>
      </c>
      <c r="I167" s="121" t="str">
        <f t="shared" si="11"/>
        <v/>
      </c>
      <c r="J167" s="33"/>
      <c r="K167" s="141"/>
      <c r="M167" s="89"/>
    </row>
    <row r="168" spans="1:13" x14ac:dyDescent="0.2">
      <c r="A168" s="35"/>
      <c r="B168" s="60"/>
      <c r="C168" s="47"/>
      <c r="D168" s="144"/>
      <c r="E168" s="145"/>
      <c r="F168" s="121" t="str">
        <f>IF(D168="", "", IF(C168="User Defined", VLOOKUP(D168, 'User Defined'!$B$4:$D$103, 2, FALSE), VLOOKUP(D168, 'Device Database'!$B$4:$D$446, 2, FALSE)))</f>
        <v/>
      </c>
      <c r="G168" s="121" t="str">
        <f t="shared" si="10"/>
        <v/>
      </c>
      <c r="H168" s="121" t="str">
        <f>IF(D168="", "", IF(C168="User Defined", VLOOKUP(D168, 'User Defined'!$B$4:$D$103, 3, FALSE), VLOOKUP(D168, 'Device Database'!$B$4:$D$446, 3, FALSE)))</f>
        <v/>
      </c>
      <c r="I168" s="121" t="str">
        <f t="shared" si="11"/>
        <v/>
      </c>
      <c r="J168" s="33"/>
      <c r="K168" s="141"/>
      <c r="M168" s="89"/>
    </row>
    <row r="169" spans="1:13" x14ac:dyDescent="0.2">
      <c r="A169" s="35"/>
      <c r="B169" s="60"/>
      <c r="C169" s="47"/>
      <c r="D169" s="144"/>
      <c r="E169" s="145"/>
      <c r="F169" s="121" t="str">
        <f>IF(D169="", "", IF(C169="User Defined", VLOOKUP(D169, 'User Defined'!$B$4:$D$103, 2, FALSE), VLOOKUP(D169, 'Device Database'!$B$4:$D$446, 2, FALSE)))</f>
        <v/>
      </c>
      <c r="G169" s="121" t="str">
        <f t="shared" si="10"/>
        <v/>
      </c>
      <c r="H169" s="121" t="str">
        <f>IF(D169="", "", IF(C169="User Defined", VLOOKUP(D169, 'User Defined'!$B$4:$D$103, 3, FALSE), VLOOKUP(D169, 'Device Database'!$B$4:$D$446, 3, FALSE)))</f>
        <v/>
      </c>
      <c r="I169" s="121" t="str">
        <f t="shared" si="11"/>
        <v/>
      </c>
      <c r="J169" s="33"/>
      <c r="K169" s="141"/>
      <c r="M169" s="89"/>
    </row>
    <row r="170" spans="1:13" x14ac:dyDescent="0.2">
      <c r="A170" s="35"/>
      <c r="B170" s="60"/>
      <c r="C170" s="47"/>
      <c r="D170" s="144" t="s">
        <v>176</v>
      </c>
      <c r="E170" s="145"/>
      <c r="F170" s="68"/>
      <c r="G170" s="121" t="str">
        <f t="shared" si="10"/>
        <v/>
      </c>
      <c r="H170" s="68"/>
      <c r="I170" s="121" t="str">
        <f t="shared" si="11"/>
        <v/>
      </c>
      <c r="J170" s="33"/>
      <c r="K170" s="141"/>
      <c r="M170" s="89"/>
    </row>
    <row r="171" spans="1:13" x14ac:dyDescent="0.2">
      <c r="A171" s="35"/>
      <c r="B171" s="60"/>
      <c r="C171" s="47"/>
      <c r="D171" s="144" t="s">
        <v>175</v>
      </c>
      <c r="E171" s="145"/>
      <c r="F171" s="68"/>
      <c r="G171" s="121" t="str">
        <f t="shared" si="10"/>
        <v/>
      </c>
      <c r="H171" s="68"/>
      <c r="I171" s="121" t="str">
        <f t="shared" si="11"/>
        <v/>
      </c>
      <c r="J171" s="33"/>
      <c r="K171" s="141"/>
      <c r="M171" s="89"/>
    </row>
    <row r="172" spans="1:13" x14ac:dyDescent="0.2">
      <c r="A172" s="35"/>
      <c r="B172" s="60"/>
      <c r="C172" s="123"/>
      <c r="D172" s="144" t="s">
        <v>177</v>
      </c>
      <c r="E172" s="145"/>
      <c r="F172" s="68"/>
      <c r="G172" s="121" t="str">
        <f t="shared" si="10"/>
        <v/>
      </c>
      <c r="H172" s="68"/>
      <c r="I172" s="121" t="str">
        <f t="shared" si="11"/>
        <v/>
      </c>
      <c r="J172" s="33"/>
      <c r="K172" s="141"/>
      <c r="M172" s="89"/>
    </row>
    <row r="173" spans="1:13" x14ac:dyDescent="0.2">
      <c r="A173" s="35"/>
      <c r="B173" s="60"/>
      <c r="C173" s="47"/>
      <c r="D173" s="144"/>
      <c r="E173" s="145"/>
      <c r="F173" s="68"/>
      <c r="G173" s="121" t="str">
        <f t="shared" si="10"/>
        <v/>
      </c>
      <c r="H173" s="68"/>
      <c r="I173" s="121" t="str">
        <f t="shared" si="11"/>
        <v/>
      </c>
      <c r="J173" s="33"/>
      <c r="K173" s="141"/>
      <c r="M173" s="89"/>
    </row>
    <row r="174" spans="1:13" x14ac:dyDescent="0.2">
      <c r="A174" s="35"/>
      <c r="B174" s="60"/>
      <c r="C174" s="47"/>
      <c r="D174" s="144"/>
      <c r="E174" s="145"/>
      <c r="F174" s="68"/>
      <c r="G174" s="121" t="str">
        <f t="shared" si="10"/>
        <v/>
      </c>
      <c r="H174" s="68"/>
      <c r="I174" s="121" t="str">
        <f t="shared" si="11"/>
        <v/>
      </c>
      <c r="J174" s="33"/>
      <c r="K174" s="141"/>
      <c r="M174" s="89"/>
    </row>
    <row r="175" spans="1:13" ht="12.75" customHeight="1" x14ac:dyDescent="0.2">
      <c r="A175" s="35"/>
      <c r="B175" s="146" t="str">
        <f>IF(D158="Doors (Low AC Drop)", "No Standby or Alarm current shown as circuit is used for door holders and will drop out during an AC power loss.", "")</f>
        <v/>
      </c>
      <c r="C175" s="146"/>
      <c r="D175" s="146"/>
      <c r="E175" s="146"/>
      <c r="F175" s="38" t="s">
        <v>106</v>
      </c>
      <c r="G175" s="124">
        <f>IF(D158="Doors (Low AC Drop)",0,SUM(G165:G174))</f>
        <v>0</v>
      </c>
      <c r="H175" s="38" t="s">
        <v>24</v>
      </c>
      <c r="I175" s="124">
        <f>IF(D158="Doors (Low AC Drop)",0,SUM(I165:I174))</f>
        <v>0</v>
      </c>
      <c r="J175" s="33"/>
      <c r="K175" s="141"/>
      <c r="M175" s="89"/>
    </row>
    <row r="176" spans="1:13" ht="15" customHeight="1" x14ac:dyDescent="0.2">
      <c r="A176" s="35"/>
      <c r="B176" s="148"/>
      <c r="C176" s="148"/>
      <c r="D176" s="148"/>
      <c r="E176" s="148"/>
      <c r="F176" s="67"/>
      <c r="G176" s="35"/>
      <c r="H176" s="67"/>
      <c r="I176" s="35"/>
      <c r="J176" s="33"/>
      <c r="K176" s="141"/>
      <c r="M176" s="89"/>
    </row>
    <row r="177" spans="1:13" ht="16.5" customHeight="1" x14ac:dyDescent="0.2">
      <c r="A177" s="35"/>
      <c r="B177" s="97" t="s">
        <v>201</v>
      </c>
      <c r="C177" s="98"/>
      <c r="D177" s="98"/>
      <c r="E177" s="99" t="s">
        <v>109</v>
      </c>
      <c r="F177" s="100">
        <v>3</v>
      </c>
      <c r="G177" s="100"/>
      <c r="H177" s="99" t="s">
        <v>111</v>
      </c>
      <c r="I177" s="101">
        <f>$I$10</f>
        <v>20.399999999999999</v>
      </c>
      <c r="J177" s="33"/>
      <c r="K177" s="141"/>
      <c r="M177" s="89"/>
    </row>
    <row r="178" spans="1:13" ht="3" customHeight="1" x14ac:dyDescent="0.2">
      <c r="A178" s="35"/>
      <c r="B178" s="102"/>
      <c r="C178" s="102"/>
      <c r="D178" s="102"/>
      <c r="E178" s="103"/>
      <c r="F178" s="104"/>
      <c r="G178" s="104"/>
      <c r="H178" s="104"/>
      <c r="I178" s="104"/>
      <c r="J178" s="33"/>
      <c r="K178" s="141"/>
      <c r="M178" s="89"/>
    </row>
    <row r="179" spans="1:13" ht="12" customHeight="1" x14ac:dyDescent="0.2">
      <c r="A179" s="35"/>
      <c r="B179" s="35"/>
      <c r="C179" s="38" t="s">
        <v>107</v>
      </c>
      <c r="D179" s="144"/>
      <c r="E179" s="145"/>
      <c r="F179" s="38" t="s">
        <v>36</v>
      </c>
      <c r="G179" s="154"/>
      <c r="H179" s="155"/>
      <c r="I179" s="35"/>
      <c r="J179" s="33"/>
      <c r="K179" s="141"/>
      <c r="M179" s="89"/>
    </row>
    <row r="180" spans="1:13" ht="12" customHeight="1" x14ac:dyDescent="0.2">
      <c r="A180" s="35"/>
      <c r="B180" s="35"/>
      <c r="C180" s="35"/>
      <c r="D180" s="105" t="str">
        <f>IF(D179="Door Holder - Low AC Dropout", "* Circuit Standby and Alarm Current will be zero", "")</f>
        <v/>
      </c>
      <c r="E180" s="35"/>
      <c r="F180" s="35"/>
      <c r="G180" s="106"/>
      <c r="H180" s="106"/>
      <c r="I180" s="106"/>
      <c r="J180" s="33"/>
      <c r="K180" s="141"/>
      <c r="M180" s="89"/>
    </row>
    <row r="181" spans="1:13" ht="12.75" customHeight="1" x14ac:dyDescent="0.2">
      <c r="A181" s="35"/>
      <c r="B181" s="35"/>
      <c r="C181" s="107" t="s">
        <v>49</v>
      </c>
      <c r="D181" s="108" t="s">
        <v>16</v>
      </c>
      <c r="E181" s="108" t="s">
        <v>17</v>
      </c>
      <c r="F181" s="108" t="s">
        <v>4</v>
      </c>
      <c r="G181" s="108" t="s">
        <v>514</v>
      </c>
      <c r="H181" s="108" t="s">
        <v>18</v>
      </c>
      <c r="I181" s="109" t="s">
        <v>108</v>
      </c>
      <c r="J181" s="33"/>
      <c r="K181" s="141"/>
      <c r="M181" s="89"/>
    </row>
    <row r="182" spans="1:13" ht="12" customHeight="1" x14ac:dyDescent="0.2">
      <c r="A182" s="35"/>
      <c r="B182" s="44"/>
      <c r="C182" s="110" t="s">
        <v>39</v>
      </c>
      <c r="D182" s="111">
        <f>VLOOKUP(C182, $K$90:$L$97, 2)</f>
        <v>2.0099999999999998</v>
      </c>
      <c r="E182" s="110"/>
      <c r="F182" s="112">
        <f>((E182*2)/1000)*D182</f>
        <v>0</v>
      </c>
      <c r="G182" s="113">
        <f>IF(SUM(G186:G195)&gt;SUM(I186:I195),SUM(G186:G195),SUM(I186:I195))</f>
        <v>0</v>
      </c>
      <c r="H182" s="114">
        <f>I177-(G182*F182)</f>
        <v>20.399999999999999</v>
      </c>
      <c r="I182" s="115">
        <v>16</v>
      </c>
      <c r="J182" s="33"/>
      <c r="K182" s="141"/>
      <c r="M182" s="89"/>
    </row>
    <row r="183" spans="1:13" ht="12" customHeight="1" x14ac:dyDescent="0.2">
      <c r="A183" s="35"/>
      <c r="B183" s="95"/>
      <c r="C183" s="95"/>
      <c r="D183" s="95"/>
      <c r="E183" s="116"/>
      <c r="F183" s="95"/>
      <c r="G183" s="95"/>
      <c r="H183" s="95"/>
      <c r="I183" s="95"/>
      <c r="J183" s="33"/>
      <c r="K183" s="141"/>
      <c r="M183" s="89"/>
    </row>
    <row r="184" spans="1:13" ht="12.75" customHeight="1" x14ac:dyDescent="0.2">
      <c r="A184" s="35"/>
      <c r="B184" s="149" t="s">
        <v>104</v>
      </c>
      <c r="C184" s="150"/>
      <c r="D184" s="150"/>
      <c r="E184" s="150"/>
      <c r="F184" s="150" t="s">
        <v>37</v>
      </c>
      <c r="G184" s="150"/>
      <c r="H184" s="150" t="s">
        <v>38</v>
      </c>
      <c r="I184" s="156"/>
      <c r="J184" s="33"/>
      <c r="K184" s="141"/>
      <c r="M184" s="89"/>
    </row>
    <row r="185" spans="1:13" ht="12" customHeight="1" x14ac:dyDescent="0.2">
      <c r="A185" s="35"/>
      <c r="B185" s="117" t="s">
        <v>0</v>
      </c>
      <c r="C185" s="118" t="s">
        <v>114</v>
      </c>
      <c r="D185" s="157" t="s">
        <v>28</v>
      </c>
      <c r="E185" s="157"/>
      <c r="F185" s="118" t="s">
        <v>21</v>
      </c>
      <c r="G185" s="118" t="s">
        <v>22</v>
      </c>
      <c r="H185" s="118" t="s">
        <v>21</v>
      </c>
      <c r="I185" s="119" t="s">
        <v>22</v>
      </c>
      <c r="J185" s="33"/>
      <c r="K185" s="141"/>
      <c r="M185" s="89"/>
    </row>
    <row r="186" spans="1:13" ht="12" customHeight="1" x14ac:dyDescent="0.2">
      <c r="A186" s="35"/>
      <c r="B186" s="110"/>
      <c r="C186" s="120"/>
      <c r="D186" s="151"/>
      <c r="E186" s="152"/>
      <c r="F186" s="121" t="str">
        <f>IF(D186="", "", IF(C186="User Defined", VLOOKUP(D186, 'User Defined'!$B$4:$D$103, 2, FALSE), VLOOKUP(D186, 'Device Database'!$B$4:$D$446, 2, FALSE)))</f>
        <v/>
      </c>
      <c r="G186" s="121" t="str">
        <f>IF(F186&lt;&gt;"", F186*B186, "")</f>
        <v/>
      </c>
      <c r="H186" s="121" t="str">
        <f>IF(D186="", "", IF(C186="User Defined", VLOOKUP(D186, 'User Defined'!$B$4:$D$103, 3, FALSE), VLOOKUP(D186, 'Device Database'!$B$4:$D$446, 3, FALSE)))</f>
        <v/>
      </c>
      <c r="I186" s="121" t="str">
        <f>IF(H186&lt;&gt;"", H186*B186, "")</f>
        <v/>
      </c>
      <c r="J186" s="33"/>
      <c r="K186" s="141"/>
      <c r="M186" s="89"/>
    </row>
    <row r="187" spans="1:13" ht="12" customHeight="1" x14ac:dyDescent="0.2">
      <c r="A187" s="35"/>
      <c r="B187" s="60"/>
      <c r="C187" s="47"/>
      <c r="D187" s="144"/>
      <c r="E187" s="145"/>
      <c r="F187" s="121" t="str">
        <f>IF(D187="", "", IF(C187="User Defined", VLOOKUP(D187, 'User Defined'!$B$4:$D$103, 2, FALSE), VLOOKUP(D187, 'Device Database'!$B$4:$D$446, 2, FALSE)))</f>
        <v/>
      </c>
      <c r="G187" s="121" t="str">
        <f t="shared" ref="G187:G195" si="12">IF(F187&lt;&gt;"", F187*B187, "")</f>
        <v/>
      </c>
      <c r="H187" s="121" t="str">
        <f>IF(D187="", "", IF(C187="User Defined", VLOOKUP(D187, 'User Defined'!$B$4:$D$103, 3, FALSE), VLOOKUP(D187, 'Device Database'!$B$4:$D$446, 3, FALSE)))</f>
        <v/>
      </c>
      <c r="I187" s="121" t="str">
        <f t="shared" ref="I187:I195" si="13">IF(H187&lt;&gt;"", H187*B187, "")</f>
        <v/>
      </c>
      <c r="J187" s="33"/>
      <c r="K187" s="141"/>
      <c r="M187" s="89"/>
    </row>
    <row r="188" spans="1:13" ht="12" customHeight="1" x14ac:dyDescent="0.2">
      <c r="A188" s="35"/>
      <c r="B188" s="60"/>
      <c r="C188" s="47"/>
      <c r="D188" s="144"/>
      <c r="E188" s="145"/>
      <c r="F188" s="121" t="str">
        <f>IF(D188="", "", IF(C188="User Defined", VLOOKUP(D188, 'User Defined'!$B$4:$D$103, 2, FALSE), VLOOKUP(D188, 'Device Database'!$B$4:$D$446, 2, FALSE)))</f>
        <v/>
      </c>
      <c r="G188" s="121" t="str">
        <f t="shared" si="12"/>
        <v/>
      </c>
      <c r="H188" s="121" t="str">
        <f>IF(D188="", "", IF(C188="User Defined", VLOOKUP(D188, 'User Defined'!$B$4:$D$103, 3, FALSE), VLOOKUP(D188, 'Device Database'!$B$4:$D$446, 3, FALSE)))</f>
        <v/>
      </c>
      <c r="I188" s="121" t="str">
        <f t="shared" si="13"/>
        <v/>
      </c>
      <c r="J188" s="33"/>
      <c r="K188" s="141"/>
      <c r="M188" s="89"/>
    </row>
    <row r="189" spans="1:13" ht="12" customHeight="1" x14ac:dyDescent="0.2">
      <c r="A189" s="35"/>
      <c r="B189" s="60"/>
      <c r="C189" s="47"/>
      <c r="D189" s="144"/>
      <c r="E189" s="145"/>
      <c r="F189" s="121" t="str">
        <f>IF(D189="", "", IF(C189="User Defined", VLOOKUP(D189, 'User Defined'!$B$4:$D$103, 2, FALSE), VLOOKUP(D189, 'Device Database'!$B$4:$D$446, 2, FALSE)))</f>
        <v/>
      </c>
      <c r="G189" s="121" t="str">
        <f t="shared" si="12"/>
        <v/>
      </c>
      <c r="H189" s="121" t="str">
        <f>IF(D189="", "", IF(C189="User Defined", VLOOKUP(D189, 'User Defined'!$B$4:$D$103, 3, FALSE), VLOOKUP(D189, 'Device Database'!$B$4:$D$446, 3, FALSE)))</f>
        <v/>
      </c>
      <c r="I189" s="121" t="str">
        <f t="shared" si="13"/>
        <v/>
      </c>
      <c r="J189" s="33"/>
      <c r="K189" s="141"/>
      <c r="M189" s="89"/>
    </row>
    <row r="190" spans="1:13" ht="12" customHeight="1" x14ac:dyDescent="0.2">
      <c r="A190" s="35"/>
      <c r="B190" s="60"/>
      <c r="C190" s="47"/>
      <c r="D190" s="144"/>
      <c r="E190" s="145"/>
      <c r="F190" s="121" t="str">
        <f>IF(D190="", "", IF(C190="User Defined", VLOOKUP(D190, 'User Defined'!$B$4:$D$103, 2, FALSE), VLOOKUP(D190, 'Device Database'!$B$4:$D$446, 2, FALSE)))</f>
        <v/>
      </c>
      <c r="G190" s="121" t="str">
        <f t="shared" si="12"/>
        <v/>
      </c>
      <c r="H190" s="121" t="str">
        <f>IF(D190="", "", IF(C190="User Defined", VLOOKUP(D190, 'User Defined'!$B$4:$D$103, 3, FALSE), VLOOKUP(D190, 'Device Database'!$B$4:$D$446, 3, FALSE)))</f>
        <v/>
      </c>
      <c r="I190" s="121" t="str">
        <f t="shared" si="13"/>
        <v/>
      </c>
      <c r="J190" s="33"/>
      <c r="K190" s="141"/>
    </row>
    <row r="191" spans="1:13" ht="12" customHeight="1" x14ac:dyDescent="0.2">
      <c r="A191" s="35"/>
      <c r="B191" s="60"/>
      <c r="C191" s="47"/>
      <c r="D191" s="144" t="s">
        <v>176</v>
      </c>
      <c r="E191" s="145"/>
      <c r="F191" s="68"/>
      <c r="G191" s="121" t="str">
        <f t="shared" si="12"/>
        <v/>
      </c>
      <c r="H191" s="68"/>
      <c r="I191" s="121" t="str">
        <f t="shared" si="13"/>
        <v/>
      </c>
      <c r="J191" s="33"/>
      <c r="K191" s="141"/>
    </row>
    <row r="192" spans="1:13" ht="12" customHeight="1" x14ac:dyDescent="0.2">
      <c r="A192" s="35"/>
      <c r="B192" s="60"/>
      <c r="C192" s="47"/>
      <c r="D192" s="144" t="s">
        <v>175</v>
      </c>
      <c r="E192" s="145"/>
      <c r="F192" s="68"/>
      <c r="G192" s="121" t="str">
        <f t="shared" si="12"/>
        <v/>
      </c>
      <c r="H192" s="68"/>
      <c r="I192" s="121" t="str">
        <f t="shared" si="13"/>
        <v/>
      </c>
      <c r="J192" s="33"/>
      <c r="K192" s="141"/>
    </row>
    <row r="193" spans="1:11" ht="12" customHeight="1" x14ac:dyDescent="0.2">
      <c r="A193" s="35"/>
      <c r="B193" s="60"/>
      <c r="C193" s="123"/>
      <c r="D193" s="144" t="s">
        <v>177</v>
      </c>
      <c r="E193" s="145"/>
      <c r="F193" s="68"/>
      <c r="G193" s="121" t="str">
        <f t="shared" si="12"/>
        <v/>
      </c>
      <c r="H193" s="68"/>
      <c r="I193" s="121" t="str">
        <f t="shared" si="13"/>
        <v/>
      </c>
      <c r="J193" s="33"/>
      <c r="K193" s="141"/>
    </row>
    <row r="194" spans="1:11" ht="12" customHeight="1" x14ac:dyDescent="0.2">
      <c r="A194" s="35"/>
      <c r="B194" s="60"/>
      <c r="C194" s="47"/>
      <c r="D194" s="144"/>
      <c r="E194" s="145"/>
      <c r="F194" s="68"/>
      <c r="G194" s="121" t="str">
        <f t="shared" si="12"/>
        <v/>
      </c>
      <c r="H194" s="68"/>
      <c r="I194" s="121" t="str">
        <f t="shared" si="13"/>
        <v/>
      </c>
      <c r="J194" s="33"/>
      <c r="K194" s="141"/>
    </row>
    <row r="195" spans="1:11" ht="12" customHeight="1" x14ac:dyDescent="0.2">
      <c r="A195" s="35"/>
      <c r="B195" s="60"/>
      <c r="C195" s="47"/>
      <c r="D195" s="144"/>
      <c r="E195" s="145"/>
      <c r="F195" s="68"/>
      <c r="G195" s="121" t="str">
        <f t="shared" si="12"/>
        <v/>
      </c>
      <c r="H195" s="68"/>
      <c r="I195" s="121" t="str">
        <f t="shared" si="13"/>
        <v/>
      </c>
      <c r="J195" s="33"/>
      <c r="K195" s="141"/>
    </row>
    <row r="196" spans="1:11" ht="12.75" customHeight="1" x14ac:dyDescent="0.2">
      <c r="A196" s="35"/>
      <c r="B196" s="146" t="str">
        <f>IF(D179="Doors (Low AC Drop)", "No Standby or Alarm current shown as circuit is used for door holders and will drop out during an AC power loss.", "")</f>
        <v/>
      </c>
      <c r="C196" s="146"/>
      <c r="D196" s="146"/>
      <c r="E196" s="146"/>
      <c r="F196" s="38" t="s">
        <v>106</v>
      </c>
      <c r="G196" s="124">
        <f>IF(D179="Doors (Low AC Drop)",0,SUM(G186:G195))</f>
        <v>0</v>
      </c>
      <c r="H196" s="38" t="s">
        <v>24</v>
      </c>
      <c r="I196" s="124">
        <f>IF(D179="Doors (Low AC Drop)",0,SUM(I186:I195))</f>
        <v>0</v>
      </c>
      <c r="J196" s="33"/>
      <c r="K196" s="141"/>
    </row>
    <row r="197" spans="1:11" ht="15" customHeight="1" x14ac:dyDescent="0.2">
      <c r="A197" s="35"/>
      <c r="B197" s="147"/>
      <c r="C197" s="147"/>
      <c r="D197" s="147"/>
      <c r="E197" s="147"/>
      <c r="F197" s="38"/>
      <c r="G197" s="80"/>
      <c r="H197" s="38"/>
      <c r="I197" s="80"/>
      <c r="J197" s="33"/>
      <c r="K197" s="141"/>
    </row>
    <row r="198" spans="1:11" ht="30" customHeight="1" x14ac:dyDescent="0.2">
      <c r="A198" s="35"/>
      <c r="B198" s="35"/>
      <c r="C198" s="132"/>
      <c r="D198" s="132"/>
      <c r="E198" s="132"/>
      <c r="F198" s="67"/>
      <c r="G198" s="35"/>
      <c r="H198" s="67"/>
      <c r="I198" s="35"/>
      <c r="J198" s="33"/>
      <c r="K198" s="141"/>
    </row>
    <row r="199" spans="1:11" ht="12.75" customHeight="1" x14ac:dyDescent="0.2">
      <c r="A199" s="35"/>
      <c r="B199" s="94" t="s">
        <v>186</v>
      </c>
      <c r="C199" s="94"/>
      <c r="D199" s="94"/>
      <c r="E199" s="95"/>
      <c r="F199" s="95"/>
      <c r="G199" s="153" t="str">
        <f>IF($F$2&lt;&gt;"", $F$2, "")</f>
        <v/>
      </c>
      <c r="H199" s="153"/>
      <c r="I199" s="96" t="str">
        <f>IF($F$10&lt;&gt;"", $F$10, "")</f>
        <v/>
      </c>
      <c r="J199" s="33"/>
      <c r="K199" s="141"/>
    </row>
    <row r="200" spans="1:11" ht="11.45" customHeight="1" x14ac:dyDescent="0.2">
      <c r="A200" s="35"/>
      <c r="B200" s="35"/>
      <c r="C200" s="132"/>
      <c r="D200" s="132"/>
      <c r="E200" s="132"/>
      <c r="F200" s="67"/>
      <c r="G200" s="35"/>
      <c r="H200" s="67"/>
      <c r="I200" s="35"/>
      <c r="J200" s="33"/>
      <c r="K200" s="141"/>
    </row>
    <row r="201" spans="1:11" ht="11.45" customHeight="1" x14ac:dyDescent="0.2">
      <c r="A201" s="35"/>
      <c r="B201" s="97" t="s">
        <v>181</v>
      </c>
      <c r="C201" s="98"/>
      <c r="D201" s="98"/>
      <c r="E201" s="99" t="s">
        <v>109</v>
      </c>
      <c r="F201" s="100">
        <v>1</v>
      </c>
      <c r="G201" s="100"/>
      <c r="H201" s="99" t="s">
        <v>111</v>
      </c>
      <c r="I201" s="101">
        <f>$I$10</f>
        <v>20.399999999999999</v>
      </c>
      <c r="J201" s="33"/>
      <c r="K201" s="141"/>
    </row>
    <row r="202" spans="1:11" ht="11.45" customHeight="1" x14ac:dyDescent="0.2">
      <c r="A202" s="35"/>
      <c r="B202" s="102"/>
      <c r="C202" s="102"/>
      <c r="D202" s="102"/>
      <c r="E202" s="103"/>
      <c r="F202" s="104"/>
      <c r="G202" s="104"/>
      <c r="H202" s="104"/>
      <c r="I202" s="104"/>
      <c r="J202" s="33"/>
      <c r="K202" s="141"/>
    </row>
    <row r="203" spans="1:11" ht="11.45" customHeight="1" x14ac:dyDescent="0.2">
      <c r="A203" s="35"/>
      <c r="B203" s="35"/>
      <c r="C203" s="38" t="s">
        <v>107</v>
      </c>
      <c r="D203" s="144"/>
      <c r="E203" s="145"/>
      <c r="F203" s="38" t="s">
        <v>36</v>
      </c>
      <c r="G203" s="154"/>
      <c r="H203" s="155"/>
      <c r="I203" s="35"/>
      <c r="J203" s="33"/>
      <c r="K203" s="141"/>
    </row>
    <row r="204" spans="1:11" ht="11.45" customHeight="1" x14ac:dyDescent="0.2">
      <c r="A204" s="35"/>
      <c r="B204" s="35"/>
      <c r="C204" s="35"/>
      <c r="D204" s="105" t="str">
        <f>IF(D203="Door Holder - Low AC Dropout", "* Circuit Standby and Alarm Current will be zero", "")</f>
        <v/>
      </c>
      <c r="E204" s="35"/>
      <c r="F204" s="35"/>
      <c r="G204" s="106"/>
      <c r="H204" s="106"/>
      <c r="I204" s="106"/>
      <c r="J204" s="33"/>
      <c r="K204" s="141"/>
    </row>
    <row r="205" spans="1:11" ht="11.45" customHeight="1" x14ac:dyDescent="0.2">
      <c r="A205" s="35"/>
      <c r="B205" s="35"/>
      <c r="C205" s="107" t="s">
        <v>49</v>
      </c>
      <c r="D205" s="108" t="s">
        <v>16</v>
      </c>
      <c r="E205" s="108" t="s">
        <v>17</v>
      </c>
      <c r="F205" s="108" t="s">
        <v>4</v>
      </c>
      <c r="G205" s="108" t="s">
        <v>514</v>
      </c>
      <c r="H205" s="108" t="s">
        <v>18</v>
      </c>
      <c r="I205" s="109" t="s">
        <v>108</v>
      </c>
      <c r="J205" s="33"/>
      <c r="K205" s="141"/>
    </row>
    <row r="206" spans="1:11" ht="11.45" customHeight="1" x14ac:dyDescent="0.2">
      <c r="A206" s="35"/>
      <c r="B206" s="44"/>
      <c r="C206" s="110" t="s">
        <v>39</v>
      </c>
      <c r="D206" s="111">
        <f>VLOOKUP(C206, $K$90:$L$97, 2)</f>
        <v>2.0099999999999998</v>
      </c>
      <c r="E206" s="110"/>
      <c r="F206" s="112">
        <f>((E206*2)/1000)*D206</f>
        <v>0</v>
      </c>
      <c r="G206" s="113">
        <f>IF(SUM(G210:G217)&gt;SUM(I210:I217),SUM(G210:G217),SUM(I210:I217))</f>
        <v>0</v>
      </c>
      <c r="H206" s="114">
        <f>I201-(G206*F206)</f>
        <v>20.399999999999999</v>
      </c>
      <c r="I206" s="115">
        <v>16</v>
      </c>
      <c r="J206" s="33"/>
      <c r="K206" s="141"/>
    </row>
    <row r="207" spans="1:11" ht="11.45" customHeight="1" x14ac:dyDescent="0.2">
      <c r="A207" s="35"/>
      <c r="B207" s="95"/>
      <c r="C207" s="95"/>
      <c r="D207" s="95"/>
      <c r="E207" s="116"/>
      <c r="F207" s="95"/>
      <c r="G207" s="95"/>
      <c r="H207" s="95"/>
      <c r="I207" s="95"/>
      <c r="J207" s="33"/>
      <c r="K207" s="141"/>
    </row>
    <row r="208" spans="1:11" ht="11.45" customHeight="1" x14ac:dyDescent="0.2">
      <c r="A208" s="35"/>
      <c r="B208" s="149" t="s">
        <v>104</v>
      </c>
      <c r="C208" s="150"/>
      <c r="D208" s="150"/>
      <c r="E208" s="150"/>
      <c r="F208" s="150" t="s">
        <v>37</v>
      </c>
      <c r="G208" s="150"/>
      <c r="H208" s="150" t="s">
        <v>38</v>
      </c>
      <c r="I208" s="156"/>
      <c r="J208" s="33"/>
      <c r="K208" s="141"/>
    </row>
    <row r="209" spans="1:11" ht="11.45" customHeight="1" x14ac:dyDescent="0.2">
      <c r="A209" s="35"/>
      <c r="B209" s="117" t="s">
        <v>0</v>
      </c>
      <c r="C209" s="118" t="s">
        <v>114</v>
      </c>
      <c r="D209" s="157" t="s">
        <v>28</v>
      </c>
      <c r="E209" s="157"/>
      <c r="F209" s="118" t="s">
        <v>21</v>
      </c>
      <c r="G209" s="118" t="s">
        <v>22</v>
      </c>
      <c r="H209" s="118" t="s">
        <v>21</v>
      </c>
      <c r="I209" s="119" t="s">
        <v>22</v>
      </c>
      <c r="J209" s="33"/>
      <c r="K209" s="141"/>
    </row>
    <row r="210" spans="1:11" ht="11.45" customHeight="1" x14ac:dyDescent="0.2">
      <c r="A210" s="35"/>
      <c r="B210" s="110"/>
      <c r="C210" s="120"/>
      <c r="D210" s="151"/>
      <c r="E210" s="152"/>
      <c r="F210" s="121" t="str">
        <f>IF(D210="", "", IF(C210="User Defined", VLOOKUP(D210, 'User Defined'!$B$4:$D$103, 2, FALSE), VLOOKUP(D210, 'Device Database'!$B$4:$D$446, 2, FALSE)))</f>
        <v/>
      </c>
      <c r="G210" s="121" t="str">
        <f>IF(F210&lt;&gt;"", F210*B210, "")</f>
        <v/>
      </c>
      <c r="H210" s="121" t="str">
        <f>IF(D210="", "", IF(C210="User Defined", VLOOKUP(D210, 'User Defined'!$B$4:$D$103, 3, FALSE), VLOOKUP(D210, 'Device Database'!$B$4:$D$446, 3, FALSE)))</f>
        <v/>
      </c>
      <c r="I210" s="121" t="str">
        <f>IF(H210&lt;&gt;"", H210*B210, "")</f>
        <v/>
      </c>
      <c r="J210" s="33"/>
      <c r="K210" s="141"/>
    </row>
    <row r="211" spans="1:11" ht="11.45" customHeight="1" x14ac:dyDescent="0.2">
      <c r="A211" s="35"/>
      <c r="B211" s="60"/>
      <c r="C211" s="47"/>
      <c r="D211" s="144"/>
      <c r="E211" s="145"/>
      <c r="F211" s="121" t="str">
        <f>IF(D211="", "", IF(C211="User Defined", VLOOKUP(D211, 'User Defined'!$B$4:$D$103, 2, FALSE), VLOOKUP(D211, 'Device Database'!$B$4:$D$446, 2, FALSE)))</f>
        <v/>
      </c>
      <c r="G211" s="121" t="str">
        <f t="shared" ref="G211:G217" si="14">IF(F211&lt;&gt;"", F211*B211, "")</f>
        <v/>
      </c>
      <c r="H211" s="121" t="str">
        <f>IF(D211="", "", IF(C211="User Defined", VLOOKUP(D211, 'User Defined'!$B$4:$D$103, 3, FALSE), VLOOKUP(D211, 'Device Database'!$B$4:$D$446, 3, FALSE)))</f>
        <v/>
      </c>
      <c r="I211" s="121" t="str">
        <f t="shared" ref="I211:I217" si="15">IF(H211&lt;&gt;"", H211*B211, "")</f>
        <v/>
      </c>
      <c r="J211" s="33"/>
      <c r="K211" s="141"/>
    </row>
    <row r="212" spans="1:11" ht="11.45" customHeight="1" x14ac:dyDescent="0.2">
      <c r="A212" s="35"/>
      <c r="B212" s="60"/>
      <c r="C212" s="47"/>
      <c r="D212" s="144"/>
      <c r="E212" s="145"/>
      <c r="F212" s="121" t="str">
        <f>IF(D212="", "", IF(C212="User Defined", VLOOKUP(D212, 'User Defined'!$B$4:$D$103, 2, FALSE), VLOOKUP(D212, 'Device Database'!$B$4:$D$446, 2, FALSE)))</f>
        <v/>
      </c>
      <c r="G212" s="121" t="str">
        <f t="shared" si="14"/>
        <v/>
      </c>
      <c r="H212" s="121" t="str">
        <f>IF(D212="", "", IF(C212="User Defined", VLOOKUP(D212, 'User Defined'!$B$4:$D$103, 3, FALSE), VLOOKUP(D212, 'Device Database'!$B$4:$D$446, 3, FALSE)))</f>
        <v/>
      </c>
      <c r="I212" s="121" t="str">
        <f t="shared" si="15"/>
        <v/>
      </c>
      <c r="J212" s="33"/>
      <c r="K212" s="141"/>
    </row>
    <row r="213" spans="1:11" ht="11.45" customHeight="1" x14ac:dyDescent="0.2">
      <c r="A213" s="35"/>
      <c r="B213" s="60"/>
      <c r="C213" s="47"/>
      <c r="D213" s="144"/>
      <c r="E213" s="145"/>
      <c r="F213" s="121" t="str">
        <f>IF(D213="", "", IF(C213="User Defined", VLOOKUP(D213, 'User Defined'!$B$4:$D$103, 2, FALSE), VLOOKUP(D213, 'Device Database'!$B$4:$D$446, 2, FALSE)))</f>
        <v/>
      </c>
      <c r="G213" s="121" t="str">
        <f t="shared" si="14"/>
        <v/>
      </c>
      <c r="H213" s="121" t="str">
        <f>IF(D213="", "", IF(C213="User Defined", VLOOKUP(D213, 'User Defined'!$B$4:$D$103, 3, FALSE), VLOOKUP(D213, 'Device Database'!$B$4:$D$446, 3, FALSE)))</f>
        <v/>
      </c>
      <c r="I213" s="121" t="str">
        <f t="shared" si="15"/>
        <v/>
      </c>
      <c r="J213" s="33"/>
      <c r="K213" s="141"/>
    </row>
    <row r="214" spans="1:11" ht="11.45" customHeight="1" x14ac:dyDescent="0.2">
      <c r="A214" s="35"/>
      <c r="B214" s="60"/>
      <c r="C214" s="47"/>
      <c r="D214" s="144"/>
      <c r="E214" s="145"/>
      <c r="F214" s="121" t="str">
        <f>IF(D214="", "", IF(C214="User Defined", VLOOKUP(D214, 'User Defined'!$B$4:$D$103, 2, FALSE), VLOOKUP(D214, 'Device Database'!$B$4:$D$446, 2, FALSE)))</f>
        <v/>
      </c>
      <c r="G214" s="121" t="str">
        <f t="shared" si="14"/>
        <v/>
      </c>
      <c r="H214" s="121" t="str">
        <f>IF(D214="", "", IF(C214="User Defined", VLOOKUP(D214, 'User Defined'!$B$4:$D$103, 3, FALSE), VLOOKUP(D214, 'Device Database'!$B$4:$D$446, 3, FALSE)))</f>
        <v/>
      </c>
      <c r="I214" s="121" t="str">
        <f t="shared" si="15"/>
        <v/>
      </c>
      <c r="J214" s="33"/>
      <c r="K214" s="141"/>
    </row>
    <row r="215" spans="1:11" ht="11.45" customHeight="1" x14ac:dyDescent="0.2">
      <c r="A215" s="35"/>
      <c r="B215" s="60"/>
      <c r="C215" s="47"/>
      <c r="D215" s="144" t="s">
        <v>176</v>
      </c>
      <c r="E215" s="145"/>
      <c r="F215" s="68"/>
      <c r="G215" s="121" t="str">
        <f t="shared" si="14"/>
        <v/>
      </c>
      <c r="H215" s="68"/>
      <c r="I215" s="121" t="str">
        <f t="shared" si="15"/>
        <v/>
      </c>
      <c r="J215" s="33"/>
      <c r="K215" s="141"/>
    </row>
    <row r="216" spans="1:11" ht="11.45" customHeight="1" x14ac:dyDescent="0.2">
      <c r="A216" s="35"/>
      <c r="B216" s="60"/>
      <c r="C216" s="47"/>
      <c r="D216" s="144" t="s">
        <v>516</v>
      </c>
      <c r="E216" s="145"/>
      <c r="F216" s="68"/>
      <c r="G216" s="121" t="str">
        <f t="shared" si="14"/>
        <v/>
      </c>
      <c r="H216" s="68"/>
      <c r="I216" s="121" t="str">
        <f t="shared" si="15"/>
        <v/>
      </c>
      <c r="J216" s="33"/>
      <c r="K216" s="141"/>
    </row>
    <row r="217" spans="1:11" ht="11.45" customHeight="1" x14ac:dyDescent="0.2">
      <c r="A217" s="35"/>
      <c r="B217" s="60"/>
      <c r="C217" s="123"/>
      <c r="D217" s="144" t="s">
        <v>177</v>
      </c>
      <c r="E217" s="145"/>
      <c r="F217" s="68"/>
      <c r="G217" s="121" t="str">
        <f t="shared" si="14"/>
        <v/>
      </c>
      <c r="H217" s="68"/>
      <c r="I217" s="121" t="str">
        <f t="shared" si="15"/>
        <v/>
      </c>
      <c r="J217" s="33"/>
      <c r="K217" s="141"/>
    </row>
    <row r="218" spans="1:11" ht="11.45" customHeight="1" x14ac:dyDescent="0.2">
      <c r="A218" s="35"/>
      <c r="B218" s="146" t="str">
        <f>IF(D203="Doors (Low AC Drop)", "No Standby or Alarm current shown as circuit is used for door holders and will drop out during an AC power loss.", "")</f>
        <v/>
      </c>
      <c r="C218" s="146"/>
      <c r="D218" s="146"/>
      <c r="E218" s="146"/>
      <c r="F218" s="38" t="s">
        <v>106</v>
      </c>
      <c r="G218" s="124">
        <f>IF(D203="Doors (Low AC Drop)",0,SUM(G210:G217))</f>
        <v>0</v>
      </c>
      <c r="H218" s="38" t="s">
        <v>24</v>
      </c>
      <c r="I218" s="124">
        <f>IF(D203="Doors (Low AC Drop)",0,SUM(I210:I217))</f>
        <v>0</v>
      </c>
      <c r="J218" s="33"/>
      <c r="K218" s="141"/>
    </row>
    <row r="219" spans="1:11" ht="15" customHeight="1" x14ac:dyDescent="0.2">
      <c r="A219" s="35"/>
      <c r="B219" s="148"/>
      <c r="C219" s="148"/>
      <c r="D219" s="148"/>
      <c r="E219" s="148"/>
      <c r="F219" s="67"/>
      <c r="G219" s="35"/>
      <c r="H219" s="67"/>
      <c r="I219" s="35"/>
      <c r="J219" s="33"/>
      <c r="K219" s="141"/>
    </row>
    <row r="220" spans="1:11" ht="11.45" customHeight="1" x14ac:dyDescent="0.2">
      <c r="A220" s="35"/>
      <c r="B220" s="97" t="s">
        <v>182</v>
      </c>
      <c r="C220" s="98"/>
      <c r="D220" s="98"/>
      <c r="E220" s="99" t="s">
        <v>109</v>
      </c>
      <c r="F220" s="100">
        <v>1</v>
      </c>
      <c r="G220" s="100"/>
      <c r="H220" s="99" t="s">
        <v>111</v>
      </c>
      <c r="I220" s="101">
        <f>$I$10</f>
        <v>20.399999999999999</v>
      </c>
      <c r="J220" s="33"/>
      <c r="K220" s="141"/>
    </row>
    <row r="221" spans="1:11" ht="11.45" customHeight="1" x14ac:dyDescent="0.2">
      <c r="A221" s="35"/>
      <c r="B221" s="102"/>
      <c r="C221" s="102"/>
      <c r="D221" s="102"/>
      <c r="E221" s="103"/>
      <c r="F221" s="104"/>
      <c r="G221" s="104"/>
      <c r="H221" s="104"/>
      <c r="I221" s="104"/>
      <c r="J221" s="33"/>
      <c r="K221" s="141"/>
    </row>
    <row r="222" spans="1:11" ht="11.45" customHeight="1" x14ac:dyDescent="0.2">
      <c r="A222" s="35"/>
      <c r="B222" s="35"/>
      <c r="C222" s="38" t="s">
        <v>107</v>
      </c>
      <c r="D222" s="144"/>
      <c r="E222" s="145"/>
      <c r="F222" s="38" t="s">
        <v>36</v>
      </c>
      <c r="G222" s="154"/>
      <c r="H222" s="155"/>
      <c r="I222" s="35"/>
      <c r="J222" s="33"/>
      <c r="K222" s="141"/>
    </row>
    <row r="223" spans="1:11" ht="11.45" customHeight="1" x14ac:dyDescent="0.2">
      <c r="A223" s="35"/>
      <c r="B223" s="35"/>
      <c r="C223" s="35"/>
      <c r="D223" s="105" t="str">
        <f>IF(D222="Door Holder - Low AC Dropout", "* Circuit Standby and Alarm Current will be zero", "")</f>
        <v/>
      </c>
      <c r="E223" s="35"/>
      <c r="F223" s="35"/>
      <c r="G223" s="106"/>
      <c r="H223" s="106"/>
      <c r="I223" s="106"/>
      <c r="J223" s="33"/>
      <c r="K223" s="141"/>
    </row>
    <row r="224" spans="1:11" ht="11.45" customHeight="1" x14ac:dyDescent="0.2">
      <c r="A224" s="35"/>
      <c r="B224" s="35"/>
      <c r="C224" s="107" t="s">
        <v>49</v>
      </c>
      <c r="D224" s="108" t="s">
        <v>16</v>
      </c>
      <c r="E224" s="108" t="s">
        <v>17</v>
      </c>
      <c r="F224" s="108" t="s">
        <v>4</v>
      </c>
      <c r="G224" s="108" t="s">
        <v>514</v>
      </c>
      <c r="H224" s="108" t="s">
        <v>18</v>
      </c>
      <c r="I224" s="109" t="s">
        <v>108</v>
      </c>
      <c r="J224" s="33"/>
      <c r="K224" s="141"/>
    </row>
    <row r="225" spans="1:11" ht="11.45" customHeight="1" x14ac:dyDescent="0.2">
      <c r="A225" s="35"/>
      <c r="B225" s="44"/>
      <c r="C225" s="110" t="s">
        <v>39</v>
      </c>
      <c r="D225" s="111">
        <f>VLOOKUP(C225, $K$90:$L$97, 2)</f>
        <v>2.0099999999999998</v>
      </c>
      <c r="E225" s="110"/>
      <c r="F225" s="112">
        <f>((E225*2)/1000)*D225</f>
        <v>0</v>
      </c>
      <c r="G225" s="113">
        <f>IF(SUM(G229:G236)&gt;SUM(I229:I236),SUM(G229:G236),SUM(I229:I236))</f>
        <v>0</v>
      </c>
      <c r="H225" s="114">
        <f>I220-(G225*F225)</f>
        <v>20.399999999999999</v>
      </c>
      <c r="I225" s="115">
        <v>16</v>
      </c>
      <c r="J225" s="33"/>
      <c r="K225" s="141"/>
    </row>
    <row r="226" spans="1:11" ht="11.45" customHeight="1" x14ac:dyDescent="0.2">
      <c r="A226" s="35"/>
      <c r="B226" s="95"/>
      <c r="C226" s="95"/>
      <c r="D226" s="95"/>
      <c r="E226" s="116"/>
      <c r="F226" s="95"/>
      <c r="G226" s="95"/>
      <c r="H226" s="95"/>
      <c r="I226" s="95"/>
      <c r="J226" s="33"/>
      <c r="K226" s="141"/>
    </row>
    <row r="227" spans="1:11" ht="11.45" customHeight="1" x14ac:dyDescent="0.2">
      <c r="A227" s="35"/>
      <c r="B227" s="149" t="s">
        <v>104</v>
      </c>
      <c r="C227" s="150"/>
      <c r="D227" s="150"/>
      <c r="E227" s="150"/>
      <c r="F227" s="150" t="s">
        <v>37</v>
      </c>
      <c r="G227" s="150"/>
      <c r="H227" s="150" t="s">
        <v>38</v>
      </c>
      <c r="I227" s="156"/>
      <c r="J227" s="33"/>
      <c r="K227" s="141"/>
    </row>
    <row r="228" spans="1:11" ht="11.45" customHeight="1" x14ac:dyDescent="0.2">
      <c r="A228" s="35"/>
      <c r="B228" s="117" t="s">
        <v>0</v>
      </c>
      <c r="C228" s="118" t="s">
        <v>114</v>
      </c>
      <c r="D228" s="157" t="s">
        <v>28</v>
      </c>
      <c r="E228" s="157"/>
      <c r="F228" s="118" t="s">
        <v>21</v>
      </c>
      <c r="G228" s="118" t="s">
        <v>22</v>
      </c>
      <c r="H228" s="118" t="s">
        <v>21</v>
      </c>
      <c r="I228" s="119" t="s">
        <v>22</v>
      </c>
      <c r="J228" s="33"/>
      <c r="K228" s="141"/>
    </row>
    <row r="229" spans="1:11" ht="11.45" customHeight="1" x14ac:dyDescent="0.2">
      <c r="A229" s="35"/>
      <c r="B229" s="110"/>
      <c r="C229" s="120"/>
      <c r="D229" s="151"/>
      <c r="E229" s="152"/>
      <c r="F229" s="121" t="str">
        <f>IF(D229="", "", IF(C229="User Defined", VLOOKUP(D229, 'User Defined'!$B$4:$D$103, 2, FALSE), VLOOKUP(D229, 'Device Database'!$B$4:$D$446, 2, FALSE)))</f>
        <v/>
      </c>
      <c r="G229" s="121" t="str">
        <f>IF(F229&lt;&gt;"", F229*B229, "")</f>
        <v/>
      </c>
      <c r="H229" s="121" t="str">
        <f>IF(D229="", "", IF(C229="User Defined", VLOOKUP(D229, 'User Defined'!$B$4:$D$103, 3, FALSE), VLOOKUP(D229, 'Device Database'!$B$4:$D$446, 3, FALSE)))</f>
        <v/>
      </c>
      <c r="I229" s="121" t="str">
        <f>IF(H229&lt;&gt;"", H229*B229, "")</f>
        <v/>
      </c>
      <c r="J229" s="33"/>
      <c r="K229" s="141"/>
    </row>
    <row r="230" spans="1:11" ht="11.45" customHeight="1" x14ac:dyDescent="0.2">
      <c r="A230" s="35"/>
      <c r="B230" s="60"/>
      <c r="C230" s="47"/>
      <c r="D230" s="144"/>
      <c r="E230" s="145"/>
      <c r="F230" s="121" t="str">
        <f>IF(D230="", "", IF(C230="User Defined", VLOOKUP(D230, 'User Defined'!$B$4:$D$103, 2, FALSE), VLOOKUP(D230, 'Device Database'!$B$4:$D$446, 2, FALSE)))</f>
        <v/>
      </c>
      <c r="G230" s="121" t="str">
        <f t="shared" ref="G230:G236" si="16">IF(F230&lt;&gt;"", F230*B230, "")</f>
        <v/>
      </c>
      <c r="H230" s="121" t="str">
        <f>IF(D230="", "", IF(C230="User Defined", VLOOKUP(D230, 'User Defined'!$B$4:$D$103, 3, FALSE), VLOOKUP(D230, 'Device Database'!$B$4:$D$446, 3, FALSE)))</f>
        <v/>
      </c>
      <c r="I230" s="121" t="str">
        <f t="shared" ref="I230:I236" si="17">IF(H230&lt;&gt;"", H230*B230, "")</f>
        <v/>
      </c>
      <c r="J230" s="33"/>
      <c r="K230" s="141"/>
    </row>
    <row r="231" spans="1:11" ht="11.45" customHeight="1" x14ac:dyDescent="0.2">
      <c r="A231" s="35"/>
      <c r="B231" s="60"/>
      <c r="C231" s="47"/>
      <c r="D231" s="144"/>
      <c r="E231" s="145"/>
      <c r="F231" s="121" t="str">
        <f>IF(D231="", "", IF(C231="User Defined", VLOOKUP(D231, 'User Defined'!$B$4:$D$103, 2, FALSE), VLOOKUP(D231, 'Device Database'!$B$4:$D$446, 2, FALSE)))</f>
        <v/>
      </c>
      <c r="G231" s="121" t="str">
        <f t="shared" si="16"/>
        <v/>
      </c>
      <c r="H231" s="121" t="str">
        <f>IF(D231="", "", IF(C231="User Defined", VLOOKUP(D231, 'User Defined'!$B$4:$D$103, 3, FALSE), VLOOKUP(D231, 'Device Database'!$B$4:$D$446, 3, FALSE)))</f>
        <v/>
      </c>
      <c r="I231" s="121" t="str">
        <f t="shared" si="17"/>
        <v/>
      </c>
      <c r="J231" s="33"/>
      <c r="K231" s="141"/>
    </row>
    <row r="232" spans="1:11" ht="11.45" customHeight="1" x14ac:dyDescent="0.2">
      <c r="A232" s="35"/>
      <c r="B232" s="60"/>
      <c r="C232" s="47"/>
      <c r="D232" s="144"/>
      <c r="E232" s="145"/>
      <c r="F232" s="121" t="str">
        <f>IF(D232="", "", IF(C232="User Defined", VLOOKUP(D232, 'User Defined'!$B$4:$D$103, 2, FALSE), VLOOKUP(D232, 'Device Database'!$B$4:$D$446, 2, FALSE)))</f>
        <v/>
      </c>
      <c r="G232" s="121" t="str">
        <f t="shared" si="16"/>
        <v/>
      </c>
      <c r="H232" s="121" t="str">
        <f>IF(D232="", "", IF(C232="User Defined", VLOOKUP(D232, 'User Defined'!$B$4:$D$103, 3, FALSE), VLOOKUP(D232, 'Device Database'!$B$4:$D$446, 3, FALSE)))</f>
        <v/>
      </c>
      <c r="I232" s="121" t="str">
        <f t="shared" si="17"/>
        <v/>
      </c>
      <c r="J232" s="33"/>
      <c r="K232" s="141"/>
    </row>
    <row r="233" spans="1:11" ht="11.45" customHeight="1" x14ac:dyDescent="0.2">
      <c r="A233" s="35"/>
      <c r="B233" s="60"/>
      <c r="C233" s="47"/>
      <c r="D233" s="144"/>
      <c r="E233" s="145"/>
      <c r="F233" s="121" t="str">
        <f>IF(D233="", "", IF(C233="User Defined", VLOOKUP(D233, 'User Defined'!$B$4:$D$103, 2, FALSE), VLOOKUP(D233, 'Device Database'!$B$4:$D$446, 2, FALSE)))</f>
        <v/>
      </c>
      <c r="G233" s="121" t="str">
        <f t="shared" si="16"/>
        <v/>
      </c>
      <c r="H233" s="121" t="str">
        <f>IF(D233="", "", IF(C233="User Defined", VLOOKUP(D233, 'User Defined'!$B$4:$D$103, 3, FALSE), VLOOKUP(D233, 'Device Database'!$B$4:$D$446, 3, FALSE)))</f>
        <v/>
      </c>
      <c r="I233" s="121" t="str">
        <f t="shared" si="17"/>
        <v/>
      </c>
      <c r="J233" s="33"/>
      <c r="K233" s="141"/>
    </row>
    <row r="234" spans="1:11" ht="11.45" customHeight="1" x14ac:dyDescent="0.2">
      <c r="A234" s="35"/>
      <c r="B234" s="60"/>
      <c r="C234" s="47"/>
      <c r="D234" s="144" t="s">
        <v>176</v>
      </c>
      <c r="E234" s="145"/>
      <c r="F234" s="68"/>
      <c r="G234" s="121" t="str">
        <f t="shared" si="16"/>
        <v/>
      </c>
      <c r="H234" s="68"/>
      <c r="I234" s="121" t="str">
        <f t="shared" si="17"/>
        <v/>
      </c>
      <c r="J234" s="33"/>
      <c r="K234" s="141"/>
    </row>
    <row r="235" spans="1:11" ht="11.45" customHeight="1" x14ac:dyDescent="0.2">
      <c r="A235" s="35"/>
      <c r="B235" s="60"/>
      <c r="C235" s="47"/>
      <c r="D235" s="144" t="s">
        <v>516</v>
      </c>
      <c r="E235" s="145"/>
      <c r="F235" s="68"/>
      <c r="G235" s="121" t="str">
        <f t="shared" si="16"/>
        <v/>
      </c>
      <c r="H235" s="68"/>
      <c r="I235" s="121" t="str">
        <f t="shared" si="17"/>
        <v/>
      </c>
      <c r="J235" s="33"/>
      <c r="K235" s="141"/>
    </row>
    <row r="236" spans="1:11" ht="11.45" customHeight="1" x14ac:dyDescent="0.2">
      <c r="A236" s="35"/>
      <c r="B236" s="60"/>
      <c r="C236" s="123"/>
      <c r="D236" s="144" t="s">
        <v>177</v>
      </c>
      <c r="E236" s="145"/>
      <c r="F236" s="68"/>
      <c r="G236" s="121" t="str">
        <f t="shared" si="16"/>
        <v/>
      </c>
      <c r="H236" s="68"/>
      <c r="I236" s="121" t="str">
        <f t="shared" si="17"/>
        <v/>
      </c>
      <c r="J236" s="33"/>
      <c r="K236" s="141"/>
    </row>
    <row r="237" spans="1:11" ht="11.25" customHeight="1" x14ac:dyDescent="0.2">
      <c r="A237" s="35"/>
      <c r="B237" s="146" t="str">
        <f>IF(D222="Doors (Low AC Drop)", "No Standby or Alarm current shown as circuit is used for door holders and will drop out during an AC power loss.", "")</f>
        <v/>
      </c>
      <c r="C237" s="146"/>
      <c r="D237" s="146"/>
      <c r="E237" s="146"/>
      <c r="F237" s="38" t="s">
        <v>106</v>
      </c>
      <c r="G237" s="124">
        <f>IF(D222="Doors (Low AC Drop)",0,SUM(G229:G236))</f>
        <v>0</v>
      </c>
      <c r="H237" s="38" t="s">
        <v>24</v>
      </c>
      <c r="I237" s="124">
        <f>IF(D222="Doors (Low AC Drop)",0,SUM(I229:I236))</f>
        <v>0</v>
      </c>
      <c r="J237" s="33"/>
      <c r="K237" s="141"/>
    </row>
    <row r="238" spans="1:11" ht="15" customHeight="1" x14ac:dyDescent="0.2">
      <c r="A238" s="35"/>
      <c r="B238" s="148"/>
      <c r="C238" s="148"/>
      <c r="D238" s="148"/>
      <c r="E238" s="148"/>
      <c r="F238" s="38"/>
      <c r="G238" s="80"/>
      <c r="H238" s="38"/>
      <c r="I238" s="80"/>
      <c r="J238" s="33"/>
      <c r="K238" s="141"/>
    </row>
    <row r="239" spans="1:11" ht="11.45" customHeight="1" x14ac:dyDescent="0.2">
      <c r="A239" s="35"/>
      <c r="B239" s="97" t="s">
        <v>202</v>
      </c>
      <c r="C239" s="98"/>
      <c r="D239" s="98"/>
      <c r="E239" s="99" t="s">
        <v>109</v>
      </c>
      <c r="F239" s="100">
        <v>1</v>
      </c>
      <c r="G239" s="100"/>
      <c r="H239" s="99" t="s">
        <v>111</v>
      </c>
      <c r="I239" s="101">
        <f>$I$10</f>
        <v>20.399999999999999</v>
      </c>
      <c r="J239" s="33"/>
      <c r="K239" s="141"/>
    </row>
    <row r="240" spans="1:11" ht="11.45" customHeight="1" x14ac:dyDescent="0.2">
      <c r="A240" s="35"/>
      <c r="B240" s="102"/>
      <c r="C240" s="102"/>
      <c r="D240" s="102"/>
      <c r="E240" s="103"/>
      <c r="F240" s="104"/>
      <c r="G240" s="104"/>
      <c r="H240" s="104"/>
      <c r="I240" s="104"/>
      <c r="J240" s="33"/>
      <c r="K240" s="141"/>
    </row>
    <row r="241" spans="1:11" ht="11.45" customHeight="1" x14ac:dyDescent="0.2">
      <c r="A241" s="35"/>
      <c r="B241" s="35"/>
      <c r="C241" s="38" t="s">
        <v>107</v>
      </c>
      <c r="D241" s="144"/>
      <c r="E241" s="145"/>
      <c r="F241" s="38" t="s">
        <v>36</v>
      </c>
      <c r="G241" s="154"/>
      <c r="H241" s="155"/>
      <c r="I241" s="35"/>
      <c r="J241" s="33"/>
      <c r="K241" s="141"/>
    </row>
    <row r="242" spans="1:11" ht="11.45" customHeight="1" x14ac:dyDescent="0.2">
      <c r="A242" s="35"/>
      <c r="B242" s="35"/>
      <c r="C242" s="35"/>
      <c r="D242" s="105" t="str">
        <f>IF(D241="Door Holder - Low AC Dropout", "* Circuit Standby and Alarm Current will be zero", "")</f>
        <v/>
      </c>
      <c r="E242" s="35"/>
      <c r="F242" s="35"/>
      <c r="G242" s="106"/>
      <c r="H242" s="106"/>
      <c r="I242" s="106"/>
      <c r="J242" s="33"/>
      <c r="K242" s="141"/>
    </row>
    <row r="243" spans="1:11" ht="11.45" customHeight="1" x14ac:dyDescent="0.2">
      <c r="A243" s="35"/>
      <c r="B243" s="35"/>
      <c r="C243" s="107" t="s">
        <v>49</v>
      </c>
      <c r="D243" s="108" t="s">
        <v>16</v>
      </c>
      <c r="E243" s="108" t="s">
        <v>17</v>
      </c>
      <c r="F243" s="108" t="s">
        <v>4</v>
      </c>
      <c r="G243" s="108" t="s">
        <v>514</v>
      </c>
      <c r="H243" s="108" t="s">
        <v>18</v>
      </c>
      <c r="I243" s="109" t="s">
        <v>108</v>
      </c>
      <c r="J243" s="33"/>
      <c r="K243" s="141"/>
    </row>
    <row r="244" spans="1:11" ht="11.45" customHeight="1" x14ac:dyDescent="0.2">
      <c r="A244" s="35"/>
      <c r="B244" s="44"/>
      <c r="C244" s="110" t="s">
        <v>39</v>
      </c>
      <c r="D244" s="111">
        <f>VLOOKUP(C244, $K$90:$L$97, 2)</f>
        <v>2.0099999999999998</v>
      </c>
      <c r="E244" s="110"/>
      <c r="F244" s="112">
        <f>((E244*2)/1000)*D244</f>
        <v>0</v>
      </c>
      <c r="G244" s="113">
        <f>IF(SUM(G248:G255)&gt;SUM(I248:I255),SUM(G248:G255),SUM(I248:I255))</f>
        <v>0</v>
      </c>
      <c r="H244" s="114">
        <f>I239-(G244*F244)</f>
        <v>20.399999999999999</v>
      </c>
      <c r="I244" s="115">
        <v>16</v>
      </c>
      <c r="J244" s="33"/>
      <c r="K244" s="141"/>
    </row>
    <row r="245" spans="1:11" ht="11.45" customHeight="1" x14ac:dyDescent="0.2">
      <c r="A245" s="35"/>
      <c r="B245" s="95"/>
      <c r="C245" s="95"/>
      <c r="D245" s="95"/>
      <c r="E245" s="116"/>
      <c r="F245" s="95"/>
      <c r="G245" s="95"/>
      <c r="H245" s="95"/>
      <c r="I245" s="95"/>
      <c r="J245" s="33"/>
      <c r="K245" s="141"/>
    </row>
    <row r="246" spans="1:11" ht="11.45" customHeight="1" x14ac:dyDescent="0.2">
      <c r="A246" s="35"/>
      <c r="B246" s="149" t="s">
        <v>104</v>
      </c>
      <c r="C246" s="150"/>
      <c r="D246" s="150"/>
      <c r="E246" s="150"/>
      <c r="F246" s="150" t="s">
        <v>37</v>
      </c>
      <c r="G246" s="150"/>
      <c r="H246" s="150" t="s">
        <v>38</v>
      </c>
      <c r="I246" s="156"/>
      <c r="J246" s="33"/>
      <c r="K246" s="141"/>
    </row>
    <row r="247" spans="1:11" ht="11.45" customHeight="1" x14ac:dyDescent="0.2">
      <c r="A247" s="35"/>
      <c r="B247" s="117" t="s">
        <v>0</v>
      </c>
      <c r="C247" s="118" t="s">
        <v>114</v>
      </c>
      <c r="D247" s="157" t="s">
        <v>28</v>
      </c>
      <c r="E247" s="157"/>
      <c r="F247" s="118" t="s">
        <v>21</v>
      </c>
      <c r="G247" s="118" t="s">
        <v>22</v>
      </c>
      <c r="H247" s="118" t="s">
        <v>21</v>
      </c>
      <c r="I247" s="119" t="s">
        <v>22</v>
      </c>
      <c r="J247" s="33"/>
      <c r="K247" s="142"/>
    </row>
    <row r="248" spans="1:11" ht="11.45" customHeight="1" x14ac:dyDescent="0.2">
      <c r="A248" s="35"/>
      <c r="B248" s="110"/>
      <c r="C248" s="120"/>
      <c r="D248" s="151"/>
      <c r="E248" s="152"/>
      <c r="F248" s="121" t="str">
        <f>IF(D248="", "", IF(C248="User Defined", VLOOKUP(D248, 'User Defined'!$B$4:$D$103, 2, FALSE), VLOOKUP(D248, 'Device Database'!$B$4:$D$446, 2, FALSE)))</f>
        <v/>
      </c>
      <c r="G248" s="121" t="str">
        <f>IF(F248&lt;&gt;"", F248*B248, "")</f>
        <v/>
      </c>
      <c r="H248" s="121" t="str">
        <f>IF(D248="", "", IF(C248="User Defined", VLOOKUP(D248, 'User Defined'!$B$4:$D$103, 3, FALSE), VLOOKUP(D248, 'Device Database'!$B$4:$D$446, 3, FALSE)))</f>
        <v/>
      </c>
      <c r="I248" s="121" t="str">
        <f>IF(H248&lt;&gt;"", H248*B248, "")</f>
        <v/>
      </c>
      <c r="J248" s="33"/>
      <c r="K248" s="142"/>
    </row>
    <row r="249" spans="1:11" ht="11.45" customHeight="1" x14ac:dyDescent="0.2">
      <c r="A249" s="35"/>
      <c r="B249" s="60"/>
      <c r="C249" s="47"/>
      <c r="D249" s="144"/>
      <c r="E249" s="145"/>
      <c r="F249" s="121" t="str">
        <f>IF(D249="", "", IF(C249="User Defined", VLOOKUP(D249, 'User Defined'!$B$4:$D$103, 2, FALSE), VLOOKUP(D249, 'Device Database'!$B$4:$D$446, 2, FALSE)))</f>
        <v/>
      </c>
      <c r="G249" s="121" t="str">
        <f t="shared" ref="G249:G255" si="18">IF(F249&lt;&gt;"", F249*B249, "")</f>
        <v/>
      </c>
      <c r="H249" s="121" t="str">
        <f>IF(D249="", "", IF(C249="User Defined", VLOOKUP(D249, 'User Defined'!$B$4:$D$103, 3, FALSE), VLOOKUP(D249, 'Device Database'!$B$4:$D$446, 3, FALSE)))</f>
        <v/>
      </c>
      <c r="I249" s="121" t="str">
        <f t="shared" ref="I249:I255" si="19">IF(H249&lt;&gt;"", H249*B249, "")</f>
        <v/>
      </c>
      <c r="J249" s="33"/>
      <c r="K249" s="142"/>
    </row>
    <row r="250" spans="1:11" ht="11.45" customHeight="1" x14ac:dyDescent="0.2">
      <c r="A250" s="35"/>
      <c r="B250" s="60"/>
      <c r="C250" s="47"/>
      <c r="D250" s="144"/>
      <c r="E250" s="145"/>
      <c r="F250" s="121" t="str">
        <f>IF(D250="", "", IF(C250="User Defined", VLOOKUP(D250, 'User Defined'!$B$4:$D$103, 2, FALSE), VLOOKUP(D250, 'Device Database'!$B$4:$D$446, 2, FALSE)))</f>
        <v/>
      </c>
      <c r="G250" s="121" t="str">
        <f t="shared" si="18"/>
        <v/>
      </c>
      <c r="H250" s="121" t="str">
        <f>IF(D250="", "", IF(C250="User Defined", VLOOKUP(D250, 'User Defined'!$B$4:$D$103, 3, FALSE), VLOOKUP(D250, 'Device Database'!$B$4:$D$446, 3, FALSE)))</f>
        <v/>
      </c>
      <c r="I250" s="121" t="str">
        <f t="shared" si="19"/>
        <v/>
      </c>
      <c r="J250" s="33"/>
      <c r="K250" s="142"/>
    </row>
    <row r="251" spans="1:11" ht="11.45" customHeight="1" x14ac:dyDescent="0.2">
      <c r="A251" s="35"/>
      <c r="B251" s="60"/>
      <c r="C251" s="47"/>
      <c r="D251" s="144"/>
      <c r="E251" s="145"/>
      <c r="F251" s="121" t="str">
        <f>IF(D251="", "", IF(C251="User Defined", VLOOKUP(D251, 'User Defined'!$B$4:$D$103, 2, FALSE), VLOOKUP(D251, 'Device Database'!$B$4:$D$446, 2, FALSE)))</f>
        <v/>
      </c>
      <c r="G251" s="121" t="str">
        <f t="shared" si="18"/>
        <v/>
      </c>
      <c r="H251" s="121" t="str">
        <f>IF(D251="", "", IF(C251="User Defined", VLOOKUP(D251, 'User Defined'!$B$4:$D$103, 3, FALSE), VLOOKUP(D251, 'Device Database'!$B$4:$D$446, 3, FALSE)))</f>
        <v/>
      </c>
      <c r="I251" s="121" t="str">
        <f t="shared" si="19"/>
        <v/>
      </c>
      <c r="J251" s="33"/>
      <c r="K251" s="142"/>
    </row>
    <row r="252" spans="1:11" ht="11.45" customHeight="1" x14ac:dyDescent="0.2">
      <c r="A252" s="35"/>
      <c r="B252" s="60"/>
      <c r="C252" s="47"/>
      <c r="D252" s="144"/>
      <c r="E252" s="145"/>
      <c r="F252" s="121" t="str">
        <f>IF(D252="", "", IF(C252="User Defined", VLOOKUP(D252, 'User Defined'!$B$4:$D$103, 2, FALSE), VLOOKUP(D252, 'Device Database'!$B$4:$D$446, 2, FALSE)))</f>
        <v/>
      </c>
      <c r="G252" s="121" t="str">
        <f t="shared" si="18"/>
        <v/>
      </c>
      <c r="H252" s="121" t="str">
        <f>IF(D252="", "", IF(C252="User Defined", VLOOKUP(D252, 'User Defined'!$B$4:$D$103, 3, FALSE), VLOOKUP(D252, 'Device Database'!$B$4:$D$446, 3, FALSE)))</f>
        <v/>
      </c>
      <c r="I252" s="121" t="str">
        <f t="shared" si="19"/>
        <v/>
      </c>
      <c r="J252" s="33"/>
      <c r="K252" s="142"/>
    </row>
    <row r="253" spans="1:11" ht="11.45" customHeight="1" x14ac:dyDescent="0.2">
      <c r="A253" s="35"/>
      <c r="B253" s="60"/>
      <c r="C253" s="47"/>
      <c r="D253" s="144" t="s">
        <v>176</v>
      </c>
      <c r="E253" s="145"/>
      <c r="F253" s="68"/>
      <c r="G253" s="121" t="str">
        <f t="shared" si="18"/>
        <v/>
      </c>
      <c r="H253" s="68"/>
      <c r="I253" s="121" t="str">
        <f t="shared" si="19"/>
        <v/>
      </c>
      <c r="J253" s="33"/>
      <c r="K253" s="142"/>
    </row>
    <row r="254" spans="1:11" ht="11.45" customHeight="1" x14ac:dyDescent="0.2">
      <c r="A254" s="35"/>
      <c r="B254" s="60"/>
      <c r="C254" s="47"/>
      <c r="D254" s="144" t="s">
        <v>516</v>
      </c>
      <c r="E254" s="145"/>
      <c r="F254" s="68"/>
      <c r="G254" s="121" t="str">
        <f t="shared" si="18"/>
        <v/>
      </c>
      <c r="H254" s="68"/>
      <c r="I254" s="121" t="str">
        <f t="shared" si="19"/>
        <v/>
      </c>
      <c r="J254" s="33"/>
      <c r="K254" s="142"/>
    </row>
    <row r="255" spans="1:11" ht="11.45" customHeight="1" x14ac:dyDescent="0.2">
      <c r="A255" s="35"/>
      <c r="B255" s="60"/>
      <c r="C255" s="123"/>
      <c r="D255" s="144" t="s">
        <v>177</v>
      </c>
      <c r="E255" s="145"/>
      <c r="F255" s="68"/>
      <c r="G255" s="121" t="str">
        <f t="shared" si="18"/>
        <v/>
      </c>
      <c r="H255" s="68"/>
      <c r="I255" s="121" t="str">
        <f t="shared" si="19"/>
        <v/>
      </c>
      <c r="J255" s="33"/>
      <c r="K255" s="142"/>
    </row>
    <row r="256" spans="1:11" ht="11.45" customHeight="1" x14ac:dyDescent="0.2">
      <c r="A256" s="35"/>
      <c r="B256" s="146" t="str">
        <f>IF(D241="Doors (Low AC Drop)", "No Standby or Alarm current shown as circuit is used for door holders and will drop out during an AC power loss.", "")</f>
        <v/>
      </c>
      <c r="C256" s="146"/>
      <c r="D256" s="146"/>
      <c r="E256" s="146"/>
      <c r="F256" s="38" t="s">
        <v>106</v>
      </c>
      <c r="G256" s="124">
        <f>IF(D241="Doors (Low AC Drop)",0,SUM(G248:G255))</f>
        <v>0</v>
      </c>
      <c r="H256" s="38" t="s">
        <v>24</v>
      </c>
      <c r="I256" s="124">
        <f>IF(D241="Doors (Low AC Drop)",0,SUM(I248:I255))</f>
        <v>0</v>
      </c>
      <c r="J256" s="33"/>
      <c r="K256" s="142"/>
    </row>
    <row r="257" spans="1:11" ht="15" customHeight="1" x14ac:dyDescent="0.2">
      <c r="A257" s="35"/>
      <c r="B257" s="148"/>
      <c r="C257" s="148"/>
      <c r="D257" s="148"/>
      <c r="E257" s="148"/>
      <c r="F257" s="67"/>
      <c r="G257" s="35"/>
      <c r="H257" s="67"/>
      <c r="I257" s="35"/>
      <c r="J257" s="33"/>
      <c r="K257" s="142"/>
    </row>
    <row r="258" spans="1:11" ht="11.45" customHeight="1" x14ac:dyDescent="0.2">
      <c r="A258" s="35"/>
      <c r="B258" s="97" t="s">
        <v>203</v>
      </c>
      <c r="C258" s="98"/>
      <c r="D258" s="98"/>
      <c r="E258" s="99" t="s">
        <v>109</v>
      </c>
      <c r="F258" s="100">
        <v>1</v>
      </c>
      <c r="G258" s="100"/>
      <c r="H258" s="99" t="s">
        <v>111</v>
      </c>
      <c r="I258" s="101">
        <f>$I$10</f>
        <v>20.399999999999999</v>
      </c>
      <c r="J258" s="33"/>
      <c r="K258" s="142"/>
    </row>
    <row r="259" spans="1:11" ht="11.45" customHeight="1" x14ac:dyDescent="0.2">
      <c r="A259" s="35"/>
      <c r="B259" s="102"/>
      <c r="C259" s="102"/>
      <c r="D259" s="102"/>
      <c r="E259" s="103"/>
      <c r="F259" s="104"/>
      <c r="G259" s="104"/>
      <c r="H259" s="104"/>
      <c r="I259" s="104"/>
      <c r="J259" s="33"/>
      <c r="K259" s="142"/>
    </row>
    <row r="260" spans="1:11" ht="11.45" customHeight="1" x14ac:dyDescent="0.2">
      <c r="A260" s="35"/>
      <c r="B260" s="35"/>
      <c r="C260" s="38" t="s">
        <v>107</v>
      </c>
      <c r="D260" s="144"/>
      <c r="E260" s="145"/>
      <c r="F260" s="38" t="s">
        <v>36</v>
      </c>
      <c r="G260" s="154"/>
      <c r="H260" s="155"/>
      <c r="I260" s="35"/>
      <c r="J260" s="33"/>
      <c r="K260" s="142"/>
    </row>
    <row r="261" spans="1:11" ht="11.45" customHeight="1" x14ac:dyDescent="0.2">
      <c r="A261" s="35"/>
      <c r="B261" s="35"/>
      <c r="C261" s="35"/>
      <c r="D261" s="105" t="str">
        <f>IF(D260="Door Holder - Low AC Dropout", "* Circuit Standby and Alarm Current will be zero", "")</f>
        <v/>
      </c>
      <c r="E261" s="35"/>
      <c r="F261" s="35"/>
      <c r="G261" s="106"/>
      <c r="H261" s="106"/>
      <c r="I261" s="106"/>
      <c r="J261" s="33"/>
      <c r="K261" s="142"/>
    </row>
    <row r="262" spans="1:11" ht="11.45" customHeight="1" x14ac:dyDescent="0.2">
      <c r="A262" s="35"/>
      <c r="B262" s="35"/>
      <c r="C262" s="107" t="s">
        <v>49</v>
      </c>
      <c r="D262" s="108" t="s">
        <v>16</v>
      </c>
      <c r="E262" s="108" t="s">
        <v>17</v>
      </c>
      <c r="F262" s="108" t="s">
        <v>4</v>
      </c>
      <c r="G262" s="108" t="s">
        <v>514</v>
      </c>
      <c r="H262" s="108" t="s">
        <v>18</v>
      </c>
      <c r="I262" s="109" t="s">
        <v>108</v>
      </c>
      <c r="J262" s="33"/>
      <c r="K262" s="142"/>
    </row>
    <row r="263" spans="1:11" ht="11.45" customHeight="1" x14ac:dyDescent="0.2">
      <c r="A263" s="35"/>
      <c r="B263" s="44"/>
      <c r="C263" s="110" t="s">
        <v>39</v>
      </c>
      <c r="D263" s="111">
        <f>VLOOKUP(C263, $K$90:$L$97, 2)</f>
        <v>2.0099999999999998</v>
      </c>
      <c r="E263" s="110"/>
      <c r="F263" s="112">
        <f>((E263*2)/1000)*D263</f>
        <v>0</v>
      </c>
      <c r="G263" s="113">
        <f>IF(SUM(G267:G274)&gt;SUM(I267:I274),SUM(G267:G274),SUM(I267:I274))</f>
        <v>0</v>
      </c>
      <c r="H263" s="114">
        <f>I258-(G263*F263)</f>
        <v>20.399999999999999</v>
      </c>
      <c r="I263" s="115">
        <v>16</v>
      </c>
      <c r="J263" s="33"/>
      <c r="K263" s="142"/>
    </row>
    <row r="264" spans="1:11" ht="11.45" customHeight="1" x14ac:dyDescent="0.2">
      <c r="A264" s="35"/>
      <c r="B264" s="95"/>
      <c r="C264" s="95"/>
      <c r="D264" s="95"/>
      <c r="E264" s="116"/>
      <c r="F264" s="95"/>
      <c r="G264" s="95"/>
      <c r="H264" s="95"/>
      <c r="I264" s="95"/>
      <c r="J264" s="33"/>
      <c r="K264" s="142"/>
    </row>
    <row r="265" spans="1:11" ht="11.45" customHeight="1" x14ac:dyDescent="0.2">
      <c r="A265" s="35"/>
      <c r="B265" s="149" t="s">
        <v>104</v>
      </c>
      <c r="C265" s="150"/>
      <c r="D265" s="150"/>
      <c r="E265" s="150"/>
      <c r="F265" s="150" t="s">
        <v>37</v>
      </c>
      <c r="G265" s="150"/>
      <c r="H265" s="150" t="s">
        <v>38</v>
      </c>
      <c r="I265" s="156"/>
      <c r="J265" s="33"/>
      <c r="K265" s="142"/>
    </row>
    <row r="266" spans="1:11" ht="11.45" customHeight="1" x14ac:dyDescent="0.2">
      <c r="A266" s="35"/>
      <c r="B266" s="117" t="s">
        <v>0</v>
      </c>
      <c r="C266" s="118" t="s">
        <v>114</v>
      </c>
      <c r="D266" s="157" t="s">
        <v>28</v>
      </c>
      <c r="E266" s="157"/>
      <c r="F266" s="118" t="s">
        <v>21</v>
      </c>
      <c r="G266" s="118" t="s">
        <v>22</v>
      </c>
      <c r="H266" s="118" t="s">
        <v>21</v>
      </c>
      <c r="I266" s="119" t="s">
        <v>22</v>
      </c>
      <c r="J266" s="33"/>
      <c r="K266" s="142"/>
    </row>
    <row r="267" spans="1:11" ht="11.45" customHeight="1" x14ac:dyDescent="0.2">
      <c r="A267" s="35"/>
      <c r="B267" s="110"/>
      <c r="C267" s="120"/>
      <c r="D267" s="151"/>
      <c r="E267" s="152"/>
      <c r="F267" s="121" t="str">
        <f>IF(D267="", "", IF(C267="User Defined", VLOOKUP(D267, 'User Defined'!$B$4:$D$103, 2, FALSE), VLOOKUP(D267, 'Device Database'!$B$4:$D$446, 2, FALSE)))</f>
        <v/>
      </c>
      <c r="G267" s="121" t="str">
        <f>IF(F267&lt;&gt;"", F267*B267, "")</f>
        <v/>
      </c>
      <c r="H267" s="121" t="str">
        <f>IF(D267="", "", IF(C267="User Defined", VLOOKUP(D267, 'User Defined'!$B$4:$D$103, 3, FALSE), VLOOKUP(D267, 'Device Database'!$B$4:$D$446, 3, FALSE)))</f>
        <v/>
      </c>
      <c r="I267" s="121" t="str">
        <f>IF(H267&lt;&gt;"", H267*B267, "")</f>
        <v/>
      </c>
      <c r="J267" s="33"/>
      <c r="K267" s="142"/>
    </row>
    <row r="268" spans="1:11" ht="11.45" customHeight="1" x14ac:dyDescent="0.2">
      <c r="A268" s="35"/>
      <c r="B268" s="60"/>
      <c r="C268" s="47"/>
      <c r="D268" s="144"/>
      <c r="E268" s="145"/>
      <c r="F268" s="121" t="str">
        <f>IF(D268="", "", IF(C268="User Defined", VLOOKUP(D268, 'User Defined'!$B$4:$D$103, 2, FALSE), VLOOKUP(D268, 'Device Database'!$B$4:$D$446, 2, FALSE)))</f>
        <v/>
      </c>
      <c r="G268" s="121" t="str">
        <f t="shared" ref="G268:G274" si="20">IF(F268&lt;&gt;"", F268*B268, "")</f>
        <v/>
      </c>
      <c r="H268" s="121" t="str">
        <f>IF(D268="", "", IF(C268="User Defined", VLOOKUP(D268, 'User Defined'!$B$4:$D$103, 3, FALSE), VLOOKUP(D268, 'Device Database'!$B$4:$D$446, 3, FALSE)))</f>
        <v/>
      </c>
      <c r="I268" s="121" t="str">
        <f t="shared" ref="I268:I274" si="21">IF(H268&lt;&gt;"", H268*B268, "")</f>
        <v/>
      </c>
      <c r="J268" s="33"/>
      <c r="K268" s="142"/>
    </row>
    <row r="269" spans="1:11" ht="11.45" customHeight="1" x14ac:dyDescent="0.2">
      <c r="A269" s="35"/>
      <c r="B269" s="60"/>
      <c r="C269" s="47"/>
      <c r="D269" s="144"/>
      <c r="E269" s="145"/>
      <c r="F269" s="121" t="str">
        <f>IF(D269="", "", IF(C269="User Defined", VLOOKUP(D269, 'User Defined'!$B$4:$D$103, 2, FALSE), VLOOKUP(D269, 'Device Database'!$B$4:$D$446, 2, FALSE)))</f>
        <v/>
      </c>
      <c r="G269" s="121" t="str">
        <f t="shared" si="20"/>
        <v/>
      </c>
      <c r="H269" s="121" t="str">
        <f>IF(D269="", "", IF(C269="User Defined", VLOOKUP(D269, 'User Defined'!$B$4:$D$103, 3, FALSE), VLOOKUP(D269, 'Device Database'!$B$4:$D$446, 3, FALSE)))</f>
        <v/>
      </c>
      <c r="I269" s="121" t="str">
        <f t="shared" si="21"/>
        <v/>
      </c>
      <c r="J269" s="33"/>
      <c r="K269" s="142"/>
    </row>
    <row r="270" spans="1:11" ht="11.45" customHeight="1" x14ac:dyDescent="0.2">
      <c r="A270" s="35"/>
      <c r="B270" s="60"/>
      <c r="C270" s="47"/>
      <c r="D270" s="144"/>
      <c r="E270" s="145"/>
      <c r="F270" s="121" t="str">
        <f>IF(D270="", "", IF(C270="User Defined", VLOOKUP(D270, 'User Defined'!$B$4:$D$103, 2, FALSE), VLOOKUP(D270, 'Device Database'!$B$4:$D$446, 2, FALSE)))</f>
        <v/>
      </c>
      <c r="G270" s="121" t="str">
        <f t="shared" si="20"/>
        <v/>
      </c>
      <c r="H270" s="121" t="str">
        <f>IF(D270="", "", IF(C270="User Defined", VLOOKUP(D270, 'User Defined'!$B$4:$D$103, 3, FALSE), VLOOKUP(D270, 'Device Database'!$B$4:$D$446, 3, FALSE)))</f>
        <v/>
      </c>
      <c r="I270" s="121" t="str">
        <f t="shared" si="21"/>
        <v/>
      </c>
      <c r="J270" s="33"/>
      <c r="K270" s="142"/>
    </row>
    <row r="271" spans="1:11" ht="11.45" customHeight="1" x14ac:dyDescent="0.2">
      <c r="A271" s="35"/>
      <c r="B271" s="60"/>
      <c r="C271" s="47"/>
      <c r="D271" s="144"/>
      <c r="E271" s="145"/>
      <c r="F271" s="121" t="str">
        <f>IF(D271="", "", IF(C271="User Defined", VLOOKUP(D271, 'User Defined'!$B$4:$D$103, 2, FALSE), VLOOKUP(D271, 'Device Database'!$B$4:$D$446, 2, FALSE)))</f>
        <v/>
      </c>
      <c r="G271" s="121" t="str">
        <f t="shared" si="20"/>
        <v/>
      </c>
      <c r="H271" s="121" t="str">
        <f>IF(D271="", "", IF(C271="User Defined", VLOOKUP(D271, 'User Defined'!$B$4:$D$103, 3, FALSE), VLOOKUP(D271, 'Device Database'!$B$4:$D$446, 3, FALSE)))</f>
        <v/>
      </c>
      <c r="I271" s="121" t="str">
        <f t="shared" si="21"/>
        <v/>
      </c>
      <c r="J271" s="33"/>
      <c r="K271" s="142"/>
    </row>
    <row r="272" spans="1:11" ht="11.45" customHeight="1" x14ac:dyDescent="0.2">
      <c r="A272" s="35"/>
      <c r="B272" s="60"/>
      <c r="C272" s="47"/>
      <c r="D272" s="144" t="s">
        <v>176</v>
      </c>
      <c r="E272" s="145"/>
      <c r="F272" s="68"/>
      <c r="G272" s="121" t="str">
        <f>IF(F272&lt;&gt;"", F272*B272, "")</f>
        <v/>
      </c>
      <c r="H272" s="68"/>
      <c r="I272" s="121" t="str">
        <f t="shared" si="21"/>
        <v/>
      </c>
      <c r="J272" s="33"/>
      <c r="K272" s="142"/>
    </row>
    <row r="273" spans="1:11" ht="11.45" customHeight="1" x14ac:dyDescent="0.2">
      <c r="A273" s="35"/>
      <c r="B273" s="60"/>
      <c r="C273" s="47"/>
      <c r="D273" s="144" t="s">
        <v>516</v>
      </c>
      <c r="E273" s="145"/>
      <c r="F273" s="68"/>
      <c r="G273" s="121" t="str">
        <f>IF(F273&lt;&gt;"", F273*B273, "")</f>
        <v/>
      </c>
      <c r="H273" s="68"/>
      <c r="I273" s="121" t="str">
        <f t="shared" si="21"/>
        <v/>
      </c>
      <c r="J273" s="33"/>
      <c r="K273" s="142"/>
    </row>
    <row r="274" spans="1:11" ht="11.45" customHeight="1" x14ac:dyDescent="0.2">
      <c r="A274" s="35"/>
      <c r="B274" s="60"/>
      <c r="C274" s="123"/>
      <c r="D274" s="144" t="s">
        <v>177</v>
      </c>
      <c r="E274" s="145"/>
      <c r="F274" s="68"/>
      <c r="G274" s="121" t="str">
        <f t="shared" si="20"/>
        <v/>
      </c>
      <c r="H274" s="68"/>
      <c r="I274" s="121" t="str">
        <f t="shared" si="21"/>
        <v/>
      </c>
      <c r="J274" s="33"/>
      <c r="K274" s="142"/>
    </row>
    <row r="275" spans="1:11" ht="11.45" customHeight="1" x14ac:dyDescent="0.2">
      <c r="A275" s="35"/>
      <c r="B275" s="146" t="str">
        <f>IF(D260="Doors (Low AC Drop)", "No Standby or Alarm current shown as circuit is used for door holders and will drop out during an AC power loss.", "")</f>
        <v/>
      </c>
      <c r="C275" s="146"/>
      <c r="D275" s="146"/>
      <c r="E275" s="146"/>
      <c r="F275" s="133" t="s">
        <v>106</v>
      </c>
      <c r="G275" s="80">
        <f>IF(D260="Doors (Low AC Drop)",0,SUM(G267:G274))</f>
        <v>0</v>
      </c>
      <c r="H275" s="134" t="s">
        <v>24</v>
      </c>
      <c r="I275" s="124">
        <f>IF(D260="Doors (Low AC Drop)",0,SUM(I267:I274))</f>
        <v>0</v>
      </c>
      <c r="J275" s="33"/>
      <c r="K275" s="142"/>
    </row>
    <row r="276" spans="1:11" ht="15" customHeight="1" x14ac:dyDescent="0.2">
      <c r="A276" s="35"/>
      <c r="B276" s="147"/>
      <c r="C276" s="147"/>
      <c r="D276" s="147"/>
      <c r="E276" s="147"/>
      <c r="F276" s="35"/>
      <c r="G276" s="135"/>
      <c r="H276" s="35"/>
      <c r="I276" s="35"/>
      <c r="J276" s="33"/>
      <c r="K276" s="142"/>
    </row>
    <row r="277" spans="1:11" ht="12" customHeight="1" x14ac:dyDescent="0.2">
      <c r="K277" s="143"/>
    </row>
    <row r="278" spans="1:11" x14ac:dyDescent="0.2">
      <c r="K278" s="143"/>
    </row>
    <row r="279" spans="1:11" x14ac:dyDescent="0.2">
      <c r="K279" s="143"/>
    </row>
    <row r="280" spans="1:11" x14ac:dyDescent="0.2">
      <c r="K280" s="143"/>
    </row>
    <row r="281" spans="1:11" x14ac:dyDescent="0.2">
      <c r="K281" s="143"/>
    </row>
    <row r="282" spans="1:11" x14ac:dyDescent="0.2">
      <c r="K282" s="143"/>
    </row>
    <row r="283" spans="1:11" x14ac:dyDescent="0.2">
      <c r="K283" s="143"/>
    </row>
    <row r="284" spans="1:11" x14ac:dyDescent="0.2">
      <c r="K284" s="143"/>
    </row>
    <row r="285" spans="1:11" x14ac:dyDescent="0.2">
      <c r="K285" s="143"/>
    </row>
  </sheetData>
  <sheetProtection selectLockedCells="1"/>
  <mergeCells count="193">
    <mergeCell ref="F142:G142"/>
    <mergeCell ref="G158:H158"/>
    <mergeCell ref="D152:E152"/>
    <mergeCell ref="D128:E128"/>
    <mergeCell ref="F66:I67"/>
    <mergeCell ref="F208:G208"/>
    <mergeCell ref="H208:I208"/>
    <mergeCell ref="D125:E125"/>
    <mergeCell ref="D126:E126"/>
    <mergeCell ref="D127:E127"/>
    <mergeCell ref="G199:H199"/>
    <mergeCell ref="G203:H203"/>
    <mergeCell ref="G68:H68"/>
    <mergeCell ref="G93:H93"/>
    <mergeCell ref="G137:H137"/>
    <mergeCell ref="G114:H114"/>
    <mergeCell ref="F119:G119"/>
    <mergeCell ref="H119:I119"/>
    <mergeCell ref="D137:E137"/>
    <mergeCell ref="B142:E142"/>
    <mergeCell ref="D166:E166"/>
    <mergeCell ref="D99:E99"/>
    <mergeCell ref="D120:E120"/>
    <mergeCell ref="B119:E119"/>
    <mergeCell ref="D123:E123"/>
    <mergeCell ref="D124:E124"/>
    <mergeCell ref="D122:E122"/>
    <mergeCell ref="D170:E170"/>
    <mergeCell ref="D167:E167"/>
    <mergeCell ref="D165:E165"/>
    <mergeCell ref="D168:E168"/>
    <mergeCell ref="D147:E147"/>
    <mergeCell ref="D143:E143"/>
    <mergeCell ref="D129:E129"/>
    <mergeCell ref="D153:E153"/>
    <mergeCell ref="D158:E158"/>
    <mergeCell ref="D164:E164"/>
    <mergeCell ref="D144:E144"/>
    <mergeCell ref="D145:E145"/>
    <mergeCell ref="D146:E146"/>
    <mergeCell ref="D130:E130"/>
    <mergeCell ref="D28:E28"/>
    <mergeCell ref="D49:E49"/>
    <mergeCell ref="D47:E47"/>
    <mergeCell ref="D85:E85"/>
    <mergeCell ref="D38:E38"/>
    <mergeCell ref="D41:E41"/>
    <mergeCell ref="D78:E78"/>
    <mergeCell ref="D39:E39"/>
    <mergeCell ref="D40:E40"/>
    <mergeCell ref="D84:E84"/>
    <mergeCell ref="D80:E80"/>
    <mergeCell ref="D81:E81"/>
    <mergeCell ref="D82:E82"/>
    <mergeCell ref="D36:E36"/>
    <mergeCell ref="D37:E37"/>
    <mergeCell ref="D46:E46"/>
    <mergeCell ref="D48:E48"/>
    <mergeCell ref="D25:E25"/>
    <mergeCell ref="D26:E26"/>
    <mergeCell ref="F18:G18"/>
    <mergeCell ref="B6:D10"/>
    <mergeCell ref="B18:D18"/>
    <mergeCell ref="D14:E14"/>
    <mergeCell ref="D16:E16"/>
    <mergeCell ref="F2:G2"/>
    <mergeCell ref="F4:G4"/>
    <mergeCell ref="F6:G6"/>
    <mergeCell ref="F8:G8"/>
    <mergeCell ref="G14:I17"/>
    <mergeCell ref="H18:I18"/>
    <mergeCell ref="F23:G23"/>
    <mergeCell ref="H23:I23"/>
    <mergeCell ref="D24:E24"/>
    <mergeCell ref="G72:H72"/>
    <mergeCell ref="F77:G77"/>
    <mergeCell ref="H77:I77"/>
    <mergeCell ref="H98:I98"/>
    <mergeCell ref="D102:E102"/>
    <mergeCell ref="D100:E100"/>
    <mergeCell ref="D101:E101"/>
    <mergeCell ref="D106:E106"/>
    <mergeCell ref="D109:E109"/>
    <mergeCell ref="B77:E77"/>
    <mergeCell ref="D79:E79"/>
    <mergeCell ref="D86:E86"/>
    <mergeCell ref="D87:E87"/>
    <mergeCell ref="D88:E88"/>
    <mergeCell ref="F98:G98"/>
    <mergeCell ref="D107:E107"/>
    <mergeCell ref="D108:E108"/>
    <mergeCell ref="D103:E103"/>
    <mergeCell ref="D105:E105"/>
    <mergeCell ref="D104:E104"/>
    <mergeCell ref="B98:E98"/>
    <mergeCell ref="D93:E93"/>
    <mergeCell ref="D83:E83"/>
    <mergeCell ref="D72:E72"/>
    <mergeCell ref="B89:E90"/>
    <mergeCell ref="B110:E111"/>
    <mergeCell ref="D114:E114"/>
    <mergeCell ref="D121:E121"/>
    <mergeCell ref="D179:E179"/>
    <mergeCell ref="G179:H179"/>
    <mergeCell ref="D222:E222"/>
    <mergeCell ref="D214:E214"/>
    <mergeCell ref="H142:I142"/>
    <mergeCell ref="D148:E148"/>
    <mergeCell ref="D149:E149"/>
    <mergeCell ref="D169:E169"/>
    <mergeCell ref="H163:I163"/>
    <mergeCell ref="B163:E163"/>
    <mergeCell ref="F163:G163"/>
    <mergeCell ref="D150:E150"/>
    <mergeCell ref="D151:E151"/>
    <mergeCell ref="D210:E210"/>
    <mergeCell ref="D215:E215"/>
    <mergeCell ref="D216:E216"/>
    <mergeCell ref="D217:E217"/>
    <mergeCell ref="D188:E188"/>
    <mergeCell ref="D189:E189"/>
    <mergeCell ref="D190:E190"/>
    <mergeCell ref="D250:E250"/>
    <mergeCell ref="D194:E194"/>
    <mergeCell ref="F265:G265"/>
    <mergeCell ref="H265:I265"/>
    <mergeCell ref="D260:E260"/>
    <mergeCell ref="D255:E255"/>
    <mergeCell ref="G260:H260"/>
    <mergeCell ref="F227:G227"/>
    <mergeCell ref="H227:I227"/>
    <mergeCell ref="D211:E211"/>
    <mergeCell ref="D212:E212"/>
    <mergeCell ref="D213:E213"/>
    <mergeCell ref="D232:E232"/>
    <mergeCell ref="D234:E234"/>
    <mergeCell ref="D233:E233"/>
    <mergeCell ref="B227:E227"/>
    <mergeCell ref="D235:E235"/>
    <mergeCell ref="D195:E195"/>
    <mergeCell ref="D209:E209"/>
    <mergeCell ref="D228:E228"/>
    <mergeCell ref="H246:I246"/>
    <mergeCell ref="F246:G246"/>
    <mergeCell ref="D247:E247"/>
    <mergeCell ref="G155:H155"/>
    <mergeCell ref="D267:E267"/>
    <mergeCell ref="D268:E268"/>
    <mergeCell ref="D269:E269"/>
    <mergeCell ref="D171:E171"/>
    <mergeCell ref="D172:E172"/>
    <mergeCell ref="D173:E173"/>
    <mergeCell ref="D186:E186"/>
    <mergeCell ref="D187:E187"/>
    <mergeCell ref="D174:E174"/>
    <mergeCell ref="D236:E236"/>
    <mergeCell ref="G222:H222"/>
    <mergeCell ref="D251:E251"/>
    <mergeCell ref="D253:E253"/>
    <mergeCell ref="D254:E254"/>
    <mergeCell ref="F184:G184"/>
    <mergeCell ref="H184:I184"/>
    <mergeCell ref="D266:E266"/>
    <mergeCell ref="D193:E193"/>
    <mergeCell ref="D192:E192"/>
    <mergeCell ref="G241:H241"/>
    <mergeCell ref="D185:E185"/>
    <mergeCell ref="B265:E265"/>
    <mergeCell ref="D252:E252"/>
    <mergeCell ref="D270:E270"/>
    <mergeCell ref="B275:E276"/>
    <mergeCell ref="B256:E257"/>
    <mergeCell ref="B237:E238"/>
    <mergeCell ref="B218:E219"/>
    <mergeCell ref="B196:E197"/>
    <mergeCell ref="B175:E176"/>
    <mergeCell ref="B154:E155"/>
    <mergeCell ref="B131:E132"/>
    <mergeCell ref="B246:E246"/>
    <mergeCell ref="D191:E191"/>
    <mergeCell ref="D248:E248"/>
    <mergeCell ref="B184:E184"/>
    <mergeCell ref="D274:E274"/>
    <mergeCell ref="D271:E271"/>
    <mergeCell ref="D272:E272"/>
    <mergeCell ref="D203:E203"/>
    <mergeCell ref="B208:E208"/>
    <mergeCell ref="D229:E229"/>
    <mergeCell ref="D230:E230"/>
    <mergeCell ref="D231:E231"/>
    <mergeCell ref="D241:E241"/>
    <mergeCell ref="D273:E273"/>
    <mergeCell ref="D249:E249"/>
  </mergeCells>
  <phoneticPr fontId="0" type="noConversion"/>
  <conditionalFormatting sqref="B24 B26:B27">
    <cfRule type="cellIs" dxfId="20" priority="2" stopIfTrue="1" operator="greaterThan">
      <formula>1</formula>
    </cfRule>
  </conditionalFormatting>
  <conditionalFormatting sqref="B25 B28:B30">
    <cfRule type="cellIs" dxfId="19" priority="3" stopIfTrue="1" operator="greaterThan">
      <formula>31</formula>
    </cfRule>
  </conditionalFormatting>
  <conditionalFormatting sqref="D59">
    <cfRule type="cellIs" dxfId="18" priority="20" operator="lessThanOrEqual">
      <formula>$D$60</formula>
    </cfRule>
    <cfRule type="cellIs" dxfId="17" priority="55" stopIfTrue="1" operator="greaterThan">
      <formula>$D$60</formula>
    </cfRule>
  </conditionalFormatting>
  <conditionalFormatting sqref="G32 I32">
    <cfRule type="cellIs" dxfId="16" priority="24" stopIfTrue="1" operator="greaterThan">
      <formula>2</formula>
    </cfRule>
  </conditionalFormatting>
  <conditionalFormatting sqref="G58 I58">
    <cfRule type="cellIs" dxfId="15" priority="17" stopIfTrue="1" operator="lessThan">
      <formula>10</formula>
    </cfRule>
    <cfRule type="cellIs" dxfId="14" priority="18" stopIfTrue="1" operator="greaterThanOrEqual">
      <formula>10</formula>
    </cfRule>
  </conditionalFormatting>
  <conditionalFormatting sqref="G89 I89 G110 I110 G131 I131 G154 I154 G175 I175 G196 I196 G36:G41 I36:I41">
    <cfRule type="cellIs" dxfId="13" priority="40" stopIfTrue="1" operator="greaterThan">
      <formula>3</formula>
    </cfRule>
  </conditionalFormatting>
  <conditionalFormatting sqref="G89 I89 G110 I110 G131 I131 G154 I154 G175 I175 G196 I196">
    <cfRule type="cellIs" dxfId="12" priority="12" stopIfTrue="1" operator="between">
      <formula>0</formula>
      <formula>3</formula>
    </cfRule>
  </conditionalFormatting>
  <conditionalFormatting sqref="G218 I218 G237 I237 G256 I256 G275 I275">
    <cfRule type="cellIs" dxfId="11" priority="10" stopIfTrue="1" operator="between">
      <formula>0</formula>
      <formula>1</formula>
    </cfRule>
    <cfRule type="cellIs" dxfId="10" priority="11" stopIfTrue="1" operator="greaterThan">
      <formula>1</formula>
    </cfRule>
  </conditionalFormatting>
  <conditionalFormatting sqref="H75">
    <cfRule type="cellIs" dxfId="9" priority="34" stopIfTrue="1" operator="lessThan">
      <formula>$I$75</formula>
    </cfRule>
  </conditionalFormatting>
  <conditionalFormatting sqref="H96">
    <cfRule type="cellIs" dxfId="8" priority="33" stopIfTrue="1" operator="lessThan">
      <formula>$I$96</formula>
    </cfRule>
  </conditionalFormatting>
  <conditionalFormatting sqref="H117">
    <cfRule type="cellIs" dxfId="7" priority="32" stopIfTrue="1" operator="lessThan">
      <formula>$I$117</formula>
    </cfRule>
  </conditionalFormatting>
  <conditionalFormatting sqref="H140">
    <cfRule type="cellIs" dxfId="6" priority="31" stopIfTrue="1" operator="lessThan">
      <formula>$I$140</formula>
    </cfRule>
  </conditionalFormatting>
  <conditionalFormatting sqref="H161">
    <cfRule type="cellIs" dxfId="5" priority="30" stopIfTrue="1" operator="lessThan">
      <formula>$I$161</formula>
    </cfRule>
  </conditionalFormatting>
  <conditionalFormatting sqref="H182">
    <cfRule type="cellIs" dxfId="4" priority="29" stopIfTrue="1" operator="lessThan">
      <formula>$I$182</formula>
    </cfRule>
  </conditionalFormatting>
  <conditionalFormatting sqref="H206">
    <cfRule type="cellIs" dxfId="3" priority="28" stopIfTrue="1" operator="lessThan">
      <formula>$I$206</formula>
    </cfRule>
  </conditionalFormatting>
  <conditionalFormatting sqref="H225">
    <cfRule type="cellIs" dxfId="2" priority="27" stopIfTrue="1" operator="lessThan">
      <formula>$I$225</formula>
    </cfRule>
  </conditionalFormatting>
  <conditionalFormatting sqref="H244">
    <cfRule type="cellIs" dxfId="1" priority="26" stopIfTrue="1" operator="lessThan">
      <formula>$I$244</formula>
    </cfRule>
  </conditionalFormatting>
  <conditionalFormatting sqref="H263">
    <cfRule type="cellIs" dxfId="0" priority="25" stopIfTrue="1" operator="lessThan">
      <formula>$I$263</formula>
    </cfRule>
  </conditionalFormatting>
  <dataValidations count="7">
    <dataValidation type="list" allowBlank="1" showInputMessage="1" showErrorMessage="1" sqref="D79:E83 D267:E271 D210:E214 D229:E233 D100:E104 D121:E125 D165:E169 D186:E190 D248:E252 D144:E148" xr:uid="{00000000-0002-0000-0000-000000000000}">
      <formula1>INDIRECT(SUBSTITUTE(C79," ","_"))</formula1>
    </dataValidation>
    <dataValidation type="list" allowBlank="1" showInputMessage="1" showErrorMessage="1" sqref="C244 C225 C161 C182 C117 C140 C75 C206 C96 C263" xr:uid="{00000000-0002-0000-0000-000001000000}">
      <formula1>$K$90:$K$97</formula1>
    </dataValidation>
    <dataValidation type="list" allowBlank="1" showInputMessage="1" showErrorMessage="1" sqref="C248:C252 C144:C148 C210:C214 C267:C271 C121:C125 C100:C104 C186:C190 C165:C169 C229:C233 C79:C83" xr:uid="{00000000-0002-0000-0000-000002000000}">
      <formula1>$K$79:$K$87</formula1>
    </dataValidation>
    <dataValidation type="list" allowBlank="1" showInputMessage="1" showErrorMessage="1" sqref="D260:E260 D241:E241 D222:E222 D203:E203" xr:uid="{00000000-0002-0000-0000-000003000000}">
      <formula1>$K$70:$K$77</formula1>
    </dataValidation>
    <dataValidation type="list" allowBlank="1" showInputMessage="1" showErrorMessage="1" sqref="D93:E93 D72:E72 D137:E137 D114:E114 D179:E179 D158:E158" xr:uid="{00000000-0002-0000-0000-000004000000}">
      <formula1>$K$58:$K$64</formula1>
    </dataValidation>
    <dataValidation type="list" allowBlank="1" showInputMessage="1" showErrorMessage="1" sqref="I8" xr:uid="{00000000-0002-0000-0000-000005000000}">
      <formula1>$K$18:$K$19</formula1>
    </dataValidation>
    <dataValidation type="list" allowBlank="1" showInputMessage="1" showErrorMessage="1" sqref="I6" xr:uid="{7843282E-D6EB-47D2-AC2F-8267DAE8E5F3}">
      <formula1>$K$20:$K$21</formula1>
    </dataValidation>
  </dataValidations>
  <pageMargins left="0.25" right="0.25" top="0.25" bottom="0.25" header="0.3" footer="0.3"/>
  <pageSetup scale="71" orientation="portrait" r:id="rId1"/>
  <headerFooter alignWithMargins="0">
    <oddFooter>&amp;L&amp;8Potter Electric Signal (C)2022&amp;C&amp;8&amp;P of &amp;N&amp;R&amp;8AFC-1000 Battery and Voltage Drop Calculation</oddFooter>
  </headerFooter>
  <rowBreaks count="3" manualBreakCount="3">
    <brk id="66" max="8" man="1"/>
    <brk id="132" max="8" man="1"/>
    <brk id="197" max="8" man="1"/>
  </row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446"/>
  <sheetViews>
    <sheetView showRuler="0" workbookViewId="0">
      <selection activeCell="B4" sqref="B4:D172"/>
    </sheetView>
  </sheetViews>
  <sheetFormatPr defaultColWidth="9.140625" defaultRowHeight="12" x14ac:dyDescent="0.2"/>
  <cols>
    <col min="1" max="1" width="1.5703125" style="3" customWidth="1"/>
    <col min="2" max="2" width="49.140625" style="3" customWidth="1"/>
    <col min="3" max="4" width="8.7109375" style="16" customWidth="1"/>
    <col min="5" max="12" width="9.140625" style="3"/>
    <col min="13" max="13" width="9.140625" style="19"/>
    <col min="14" max="16384" width="9.140625" style="3"/>
  </cols>
  <sheetData>
    <row r="1" spans="1:6" ht="24" customHeight="1" x14ac:dyDescent="0.25">
      <c r="A1" s="2"/>
      <c r="B1" s="172" t="s">
        <v>112</v>
      </c>
      <c r="C1" s="172"/>
      <c r="D1" s="172"/>
    </row>
    <row r="2" spans="1:6" ht="12" customHeight="1" x14ac:dyDescent="0.2">
      <c r="A2" s="2"/>
      <c r="B2" s="173" t="s">
        <v>196</v>
      </c>
      <c r="C2" s="173"/>
      <c r="D2" s="173"/>
    </row>
    <row r="3" spans="1:6" ht="12" customHeight="1" x14ac:dyDescent="0.2">
      <c r="A3" s="2"/>
      <c r="B3" s="6" t="s">
        <v>28</v>
      </c>
      <c r="C3" s="14" t="s">
        <v>2</v>
      </c>
      <c r="D3" s="14" t="s">
        <v>3</v>
      </c>
      <c r="F3" s="5"/>
    </row>
    <row r="4" spans="1:6" ht="12" customHeight="1" x14ac:dyDescent="0.2">
      <c r="A4" s="2"/>
      <c r="B4" s="3" t="s">
        <v>531</v>
      </c>
      <c r="C4" s="16">
        <v>0</v>
      </c>
      <c r="D4" s="16">
        <v>0.03</v>
      </c>
      <c r="F4" s="5"/>
    </row>
    <row r="5" spans="1:6" ht="12" customHeight="1" x14ac:dyDescent="0.2">
      <c r="A5" s="2"/>
      <c r="B5" s="3" t="s">
        <v>532</v>
      </c>
      <c r="C5" s="16">
        <v>0</v>
      </c>
      <c r="D5" s="16">
        <v>3.6999999999999998E-2</v>
      </c>
      <c r="F5" s="5"/>
    </row>
    <row r="6" spans="1:6" ht="12" customHeight="1" x14ac:dyDescent="0.2">
      <c r="A6" s="2"/>
      <c r="B6" s="3" t="s">
        <v>533</v>
      </c>
      <c r="C6" s="16">
        <v>0</v>
      </c>
      <c r="D6" s="16">
        <v>3.9E-2</v>
      </c>
      <c r="F6" s="5"/>
    </row>
    <row r="7" spans="1:6" ht="12" customHeight="1" x14ac:dyDescent="0.2">
      <c r="A7" s="2"/>
      <c r="B7" s="3" t="s">
        <v>534</v>
      </c>
      <c r="C7" s="16">
        <v>0</v>
      </c>
      <c r="D7" s="16">
        <v>4.5999999999999999E-2</v>
      </c>
      <c r="F7" s="5"/>
    </row>
    <row r="8" spans="1:6" ht="12" customHeight="1" x14ac:dyDescent="0.2">
      <c r="A8" s="2"/>
      <c r="B8" s="3" t="s">
        <v>535</v>
      </c>
      <c r="C8" s="16">
        <v>0</v>
      </c>
      <c r="D8" s="16">
        <v>7.0000000000000007E-2</v>
      </c>
      <c r="F8" s="5"/>
    </row>
    <row r="9" spans="1:6" ht="12" customHeight="1" x14ac:dyDescent="0.2">
      <c r="A9" s="2"/>
      <c r="B9" s="3" t="s">
        <v>536</v>
      </c>
      <c r="C9" s="16">
        <v>0</v>
      </c>
      <c r="D9" s="16">
        <v>7.6999999999999999E-2</v>
      </c>
      <c r="F9" s="5"/>
    </row>
    <row r="10" spans="1:6" ht="12" customHeight="1" x14ac:dyDescent="0.2">
      <c r="A10" s="2"/>
      <c r="B10" s="3" t="s">
        <v>537</v>
      </c>
      <c r="C10" s="16">
        <v>0</v>
      </c>
      <c r="D10" s="16">
        <v>0.10199999999999999</v>
      </c>
      <c r="F10" s="5"/>
    </row>
    <row r="11" spans="1:6" ht="12" customHeight="1" x14ac:dyDescent="0.2">
      <c r="A11" s="2"/>
      <c r="B11" s="3" t="s">
        <v>538</v>
      </c>
      <c r="C11" s="16">
        <v>0</v>
      </c>
      <c r="D11" s="16">
        <v>0.109</v>
      </c>
      <c r="F11" s="5"/>
    </row>
    <row r="12" spans="1:6" ht="12" customHeight="1" x14ac:dyDescent="0.2">
      <c r="A12" s="2"/>
      <c r="B12" s="3" t="s">
        <v>539</v>
      </c>
      <c r="C12" s="16">
        <v>0</v>
      </c>
      <c r="D12" s="16">
        <v>0.13900000000000001</v>
      </c>
      <c r="F12" s="5"/>
    </row>
    <row r="13" spans="1:6" ht="12" customHeight="1" x14ac:dyDescent="0.2">
      <c r="A13" s="2"/>
      <c r="B13" s="3" t="s">
        <v>540</v>
      </c>
      <c r="C13" s="16">
        <v>0</v>
      </c>
      <c r="D13" s="16">
        <v>0.14599999999999999</v>
      </c>
      <c r="F13" s="5"/>
    </row>
    <row r="14" spans="1:6" ht="12" customHeight="1" x14ac:dyDescent="0.2">
      <c r="A14" s="2"/>
      <c r="B14" s="3" t="s">
        <v>541</v>
      </c>
      <c r="C14" s="16">
        <v>0</v>
      </c>
      <c r="D14" s="16">
        <v>0.20100000000000001</v>
      </c>
      <c r="F14" s="5"/>
    </row>
    <row r="15" spans="1:6" ht="12" customHeight="1" x14ac:dyDescent="0.2">
      <c r="A15" s="2"/>
      <c r="B15" s="3" t="s">
        <v>542</v>
      </c>
      <c r="C15" s="16">
        <v>0</v>
      </c>
      <c r="D15" s="16">
        <v>0.20799999999999999</v>
      </c>
      <c r="F15" s="5"/>
    </row>
    <row r="16" spans="1:6" ht="12" customHeight="1" x14ac:dyDescent="0.2">
      <c r="A16" s="2"/>
      <c r="B16" s="3" t="s">
        <v>543</v>
      </c>
      <c r="C16" s="16">
        <v>0</v>
      </c>
      <c r="D16" s="16">
        <v>0.03</v>
      </c>
      <c r="F16" s="5"/>
    </row>
    <row r="17" spans="1:6" ht="12" customHeight="1" x14ac:dyDescent="0.2">
      <c r="A17" s="2"/>
      <c r="B17" s="3" t="s">
        <v>544</v>
      </c>
      <c r="C17" s="16">
        <v>0</v>
      </c>
      <c r="D17" s="16">
        <v>3.6999999999999998E-2</v>
      </c>
      <c r="F17" s="5"/>
    </row>
    <row r="18" spans="1:6" ht="12" customHeight="1" x14ac:dyDescent="0.2">
      <c r="A18" s="2"/>
      <c r="B18" s="3" t="s">
        <v>545</v>
      </c>
      <c r="C18" s="16">
        <v>0</v>
      </c>
      <c r="D18" s="16">
        <v>3.9E-2</v>
      </c>
      <c r="F18" s="5"/>
    </row>
    <row r="19" spans="1:6" ht="12" customHeight="1" x14ac:dyDescent="0.2">
      <c r="A19" s="2"/>
      <c r="B19" s="3" t="s">
        <v>546</v>
      </c>
      <c r="C19" s="16">
        <v>0</v>
      </c>
      <c r="D19" s="16">
        <v>4.5999999999999999E-2</v>
      </c>
      <c r="F19" s="5"/>
    </row>
    <row r="20" spans="1:6" ht="12" customHeight="1" x14ac:dyDescent="0.2">
      <c r="A20" s="2"/>
      <c r="B20" s="3" t="s">
        <v>547</v>
      </c>
      <c r="C20" s="16">
        <v>0</v>
      </c>
      <c r="D20" s="16">
        <v>7.0000000000000007E-2</v>
      </c>
      <c r="F20" s="5"/>
    </row>
    <row r="21" spans="1:6" ht="12" customHeight="1" x14ac:dyDescent="0.2">
      <c r="A21" s="2"/>
      <c r="B21" s="3" t="s">
        <v>548</v>
      </c>
      <c r="C21" s="16">
        <v>0</v>
      </c>
      <c r="D21" s="16">
        <v>7.6999999999999999E-2</v>
      </c>
      <c r="F21" s="5"/>
    </row>
    <row r="22" spans="1:6" ht="12" customHeight="1" x14ac:dyDescent="0.2">
      <c r="A22" s="2"/>
      <c r="B22" s="3" t="s">
        <v>549</v>
      </c>
      <c r="C22" s="16">
        <v>0</v>
      </c>
      <c r="D22" s="16">
        <v>0.10199999999999999</v>
      </c>
      <c r="F22" s="5"/>
    </row>
    <row r="23" spans="1:6" ht="12" customHeight="1" x14ac:dyDescent="0.2">
      <c r="A23" s="2"/>
      <c r="B23" s="3" t="s">
        <v>550</v>
      </c>
      <c r="C23" s="16">
        <v>0</v>
      </c>
      <c r="D23" s="16">
        <v>0.109</v>
      </c>
      <c r="F23" s="5"/>
    </row>
    <row r="24" spans="1:6" ht="12" customHeight="1" x14ac:dyDescent="0.2">
      <c r="A24" s="2"/>
      <c r="B24" s="3" t="s">
        <v>551</v>
      </c>
      <c r="C24" s="16">
        <v>0</v>
      </c>
      <c r="D24" s="16">
        <v>0.13900000000000001</v>
      </c>
      <c r="F24" s="5"/>
    </row>
    <row r="25" spans="1:6" ht="12" customHeight="1" x14ac:dyDescent="0.2">
      <c r="A25" s="2"/>
      <c r="B25" s="3" t="s">
        <v>552</v>
      </c>
      <c r="C25" s="16">
        <v>0</v>
      </c>
      <c r="D25" s="16">
        <v>0.14599999999999999</v>
      </c>
      <c r="F25" s="5"/>
    </row>
    <row r="26" spans="1:6" ht="12" customHeight="1" x14ac:dyDescent="0.2">
      <c r="A26" s="2"/>
      <c r="B26" s="3" t="s">
        <v>553</v>
      </c>
      <c r="C26" s="16">
        <v>0</v>
      </c>
      <c r="D26" s="16">
        <v>0.20100000000000001</v>
      </c>
      <c r="F26" s="5"/>
    </row>
    <row r="27" spans="1:6" ht="12" customHeight="1" x14ac:dyDescent="0.2">
      <c r="A27" s="2"/>
      <c r="B27" s="3" t="s">
        <v>554</v>
      </c>
      <c r="C27" s="16">
        <v>0</v>
      </c>
      <c r="D27" s="16">
        <v>0.20799999999999999</v>
      </c>
      <c r="F27" s="5"/>
    </row>
    <row r="28" spans="1:6" ht="12" customHeight="1" x14ac:dyDescent="0.2">
      <c r="A28" s="2"/>
      <c r="B28" s="3" t="s">
        <v>555</v>
      </c>
      <c r="C28" s="16">
        <v>0</v>
      </c>
      <c r="D28" s="16">
        <v>9.8000000000000004E-2</v>
      </c>
      <c r="F28" s="5"/>
    </row>
    <row r="29" spans="1:6" ht="12" customHeight="1" x14ac:dyDescent="0.2">
      <c r="A29" s="2"/>
      <c r="B29" s="3" t="s">
        <v>556</v>
      </c>
      <c r="C29" s="16">
        <v>0</v>
      </c>
      <c r="D29" s="16">
        <v>9.8000000000000004E-2</v>
      </c>
      <c r="F29" s="5"/>
    </row>
    <row r="30" spans="1:6" ht="12" customHeight="1" x14ac:dyDescent="0.2">
      <c r="A30" s="2"/>
      <c r="B30" s="3" t="s">
        <v>557</v>
      </c>
      <c r="C30" s="16">
        <v>0</v>
      </c>
      <c r="D30" s="16">
        <v>9.8000000000000004E-2</v>
      </c>
      <c r="F30" s="5"/>
    </row>
    <row r="31" spans="1:6" ht="12" customHeight="1" x14ac:dyDescent="0.2">
      <c r="A31" s="2"/>
      <c r="B31" s="3" t="s">
        <v>558</v>
      </c>
      <c r="C31" s="16">
        <v>0</v>
      </c>
      <c r="D31" s="16">
        <v>0.25600000000000001</v>
      </c>
      <c r="F31" s="5"/>
    </row>
    <row r="32" spans="1:6" ht="12" customHeight="1" x14ac:dyDescent="0.2">
      <c r="A32" s="2"/>
      <c r="B32" s="3" t="s">
        <v>559</v>
      </c>
      <c r="C32" s="16">
        <v>0</v>
      </c>
      <c r="D32" s="16">
        <v>0.25600000000000001</v>
      </c>
      <c r="F32" s="5"/>
    </row>
    <row r="33" spans="1:6" ht="12" customHeight="1" x14ac:dyDescent="0.2">
      <c r="A33" s="2"/>
      <c r="B33" s="4" t="s">
        <v>349</v>
      </c>
      <c r="C33" s="17">
        <v>0</v>
      </c>
      <c r="D33" s="17">
        <v>7.0000000000000007E-2</v>
      </c>
      <c r="F33" s="5"/>
    </row>
    <row r="34" spans="1:6" ht="12" customHeight="1" x14ac:dyDescent="0.2">
      <c r="A34" s="2"/>
      <c r="B34" s="7" t="s">
        <v>217</v>
      </c>
      <c r="C34" s="15">
        <v>0</v>
      </c>
      <c r="D34" s="15">
        <v>8.5999999999999993E-2</v>
      </c>
      <c r="F34" s="5"/>
    </row>
    <row r="35" spans="1:6" ht="12" customHeight="1" x14ac:dyDescent="0.2">
      <c r="A35" s="2"/>
      <c r="B35" s="7" t="s">
        <v>218</v>
      </c>
      <c r="C35" s="15">
        <v>0</v>
      </c>
      <c r="D35" s="15">
        <v>0.125</v>
      </c>
      <c r="F35" s="5"/>
    </row>
    <row r="36" spans="1:6" ht="12" customHeight="1" x14ac:dyDescent="0.2">
      <c r="A36" s="2"/>
      <c r="B36" s="7" t="s">
        <v>219</v>
      </c>
      <c r="C36" s="15">
        <v>0</v>
      </c>
      <c r="D36" s="15">
        <v>0.14399999999999999</v>
      </c>
      <c r="F36" s="5"/>
    </row>
    <row r="37" spans="1:6" ht="12" customHeight="1" x14ac:dyDescent="0.2">
      <c r="A37" s="2"/>
      <c r="B37" s="7" t="s">
        <v>220</v>
      </c>
      <c r="C37" s="15">
        <v>0</v>
      </c>
      <c r="D37" s="15">
        <v>0.189</v>
      </c>
      <c r="F37" s="5"/>
    </row>
    <row r="38" spans="1:6" ht="12" customHeight="1" x14ac:dyDescent="0.2">
      <c r="A38" s="2"/>
      <c r="B38" s="7" t="s">
        <v>221</v>
      </c>
      <c r="C38" s="15">
        <v>0</v>
      </c>
      <c r="D38" s="15">
        <v>0.24099999999999999</v>
      </c>
      <c r="F38" s="5"/>
    </row>
    <row r="39" spans="1:6" ht="12" customHeight="1" x14ac:dyDescent="0.2">
      <c r="A39" s="2"/>
      <c r="B39" s="7" t="s">
        <v>222</v>
      </c>
      <c r="C39" s="15">
        <v>0</v>
      </c>
      <c r="D39" s="15">
        <v>0.14299999999999999</v>
      </c>
      <c r="F39" s="5"/>
    </row>
    <row r="40" spans="1:6" ht="12" customHeight="1" x14ac:dyDescent="0.2">
      <c r="A40" s="2"/>
      <c r="B40" s="7" t="s">
        <v>223</v>
      </c>
      <c r="C40" s="15">
        <v>0</v>
      </c>
      <c r="D40" s="15">
        <v>0.14299999999999999</v>
      </c>
      <c r="F40" s="5"/>
    </row>
    <row r="41" spans="1:6" ht="12" customHeight="1" x14ac:dyDescent="0.2">
      <c r="A41" s="2"/>
      <c r="B41" s="7" t="s">
        <v>224</v>
      </c>
      <c r="C41" s="15">
        <v>0</v>
      </c>
      <c r="D41" s="15">
        <v>0.223</v>
      </c>
      <c r="F41" s="5"/>
    </row>
    <row r="42" spans="1:6" ht="12" customHeight="1" x14ac:dyDescent="0.2">
      <c r="A42" s="2"/>
      <c r="B42" s="7" t="s">
        <v>225</v>
      </c>
      <c r="C42" s="15">
        <v>0</v>
      </c>
      <c r="D42" s="15">
        <v>0.24299999999999999</v>
      </c>
      <c r="F42" s="5"/>
    </row>
    <row r="43" spans="1:6" ht="12" customHeight="1" x14ac:dyDescent="0.2">
      <c r="A43" s="2"/>
      <c r="B43" s="7" t="s">
        <v>226</v>
      </c>
      <c r="C43" s="15">
        <v>0</v>
      </c>
      <c r="D43" s="15">
        <v>0.313</v>
      </c>
      <c r="F43" s="5"/>
    </row>
    <row r="44" spans="1:6" ht="12" customHeight="1" x14ac:dyDescent="0.2">
      <c r="A44" s="2"/>
      <c r="B44" s="7" t="s">
        <v>227</v>
      </c>
      <c r="C44" s="15">
        <v>0</v>
      </c>
      <c r="D44" s="15">
        <v>0.34399999999999997</v>
      </c>
      <c r="F44" s="5"/>
    </row>
    <row r="45" spans="1:6" ht="12" customHeight="1" x14ac:dyDescent="0.2">
      <c r="A45" s="2"/>
      <c r="B45" s="7" t="s">
        <v>228</v>
      </c>
      <c r="C45" s="15">
        <v>0</v>
      </c>
      <c r="D45" s="15">
        <v>0.75</v>
      </c>
      <c r="F45" s="5"/>
    </row>
    <row r="46" spans="1:6" ht="12" customHeight="1" x14ac:dyDescent="0.2">
      <c r="A46" s="2"/>
      <c r="B46" s="7" t="s">
        <v>229</v>
      </c>
      <c r="C46" s="15">
        <v>0</v>
      </c>
      <c r="D46" s="15">
        <v>0.92</v>
      </c>
      <c r="F46" s="5"/>
    </row>
    <row r="47" spans="1:6" ht="12" customHeight="1" x14ac:dyDescent="0.2">
      <c r="A47" s="2"/>
      <c r="B47" s="7" t="s">
        <v>230</v>
      </c>
      <c r="C47" s="15">
        <v>0</v>
      </c>
      <c r="D47" s="15">
        <v>0.14099999999999999</v>
      </c>
      <c r="F47" s="5"/>
    </row>
    <row r="48" spans="1:6" ht="12" customHeight="1" x14ac:dyDescent="0.2">
      <c r="A48" s="2"/>
      <c r="B48" s="7" t="s">
        <v>231</v>
      </c>
      <c r="C48" s="15">
        <v>0</v>
      </c>
      <c r="D48" s="15">
        <v>0.17299999999999999</v>
      </c>
      <c r="F48" s="5"/>
    </row>
    <row r="49" spans="1:6" ht="12" customHeight="1" x14ac:dyDescent="0.2">
      <c r="A49" s="2"/>
      <c r="B49" s="7" t="s">
        <v>232</v>
      </c>
      <c r="C49" s="15">
        <v>0</v>
      </c>
      <c r="D49" s="15">
        <v>0.20599999999999999</v>
      </c>
      <c r="F49" s="5"/>
    </row>
    <row r="50" spans="1:6" ht="12" customHeight="1" x14ac:dyDescent="0.2">
      <c r="A50" s="2"/>
      <c r="B50" s="7" t="s">
        <v>233</v>
      </c>
      <c r="C50" s="15">
        <v>0</v>
      </c>
      <c r="D50" s="15">
        <v>0.13300000000000001</v>
      </c>
      <c r="F50" s="5"/>
    </row>
    <row r="51" spans="1:6" ht="12" customHeight="1" x14ac:dyDescent="0.2">
      <c r="A51" s="2"/>
      <c r="B51" s="7" t="s">
        <v>234</v>
      </c>
      <c r="C51" s="15">
        <v>0</v>
      </c>
      <c r="D51" s="15">
        <v>0.158</v>
      </c>
      <c r="F51" s="5"/>
    </row>
    <row r="52" spans="1:6" ht="12" customHeight="1" x14ac:dyDescent="0.2">
      <c r="A52" s="2"/>
      <c r="B52" s="7" t="s">
        <v>235</v>
      </c>
      <c r="C52" s="15">
        <v>0</v>
      </c>
      <c r="D52" s="15">
        <v>0.23100000000000001</v>
      </c>
      <c r="F52" s="5"/>
    </row>
    <row r="53" spans="1:6" ht="12" customHeight="1" x14ac:dyDescent="0.2">
      <c r="A53" s="2"/>
      <c r="B53" s="7" t="s">
        <v>236</v>
      </c>
      <c r="C53" s="15">
        <v>0</v>
      </c>
      <c r="D53" s="15">
        <v>0.27100000000000002</v>
      </c>
      <c r="F53" s="5"/>
    </row>
    <row r="54" spans="1:6" ht="12" customHeight="1" x14ac:dyDescent="0.2">
      <c r="A54" s="2"/>
      <c r="B54" s="7" t="s">
        <v>237</v>
      </c>
      <c r="C54" s="15">
        <v>0</v>
      </c>
      <c r="D54" s="15">
        <v>0.33800000000000002</v>
      </c>
      <c r="F54" s="5"/>
    </row>
    <row r="55" spans="1:6" ht="12" customHeight="1" x14ac:dyDescent="0.2">
      <c r="A55" s="2"/>
      <c r="B55" s="7" t="s">
        <v>238</v>
      </c>
      <c r="C55" s="15">
        <v>0</v>
      </c>
      <c r="D55" s="15">
        <v>0.14699999999999999</v>
      </c>
      <c r="F55" s="5"/>
    </row>
    <row r="56" spans="1:6" ht="12" customHeight="1" x14ac:dyDescent="0.2">
      <c r="A56" s="2"/>
      <c r="B56" s="7" t="s">
        <v>239</v>
      </c>
      <c r="C56" s="15">
        <v>0</v>
      </c>
      <c r="D56" s="15">
        <v>0.14699999999999999</v>
      </c>
      <c r="F56" s="5"/>
    </row>
    <row r="57" spans="1:6" ht="12" customHeight="1" x14ac:dyDescent="0.2">
      <c r="A57" s="2"/>
      <c r="B57" s="7" t="s">
        <v>240</v>
      </c>
      <c r="C57" s="15">
        <v>0</v>
      </c>
      <c r="D57" s="15">
        <v>0.16200000000000001</v>
      </c>
      <c r="F57" s="5"/>
    </row>
    <row r="58" spans="1:6" ht="12" customHeight="1" x14ac:dyDescent="0.2">
      <c r="A58" s="2"/>
      <c r="B58" s="7" t="s">
        <v>241</v>
      </c>
      <c r="C58" s="15">
        <v>0</v>
      </c>
      <c r="D58" s="15">
        <v>0.22800000000000001</v>
      </c>
      <c r="F58" s="5"/>
    </row>
    <row r="59" spans="1:6" ht="12" customHeight="1" x14ac:dyDescent="0.2">
      <c r="A59" s="2"/>
      <c r="B59" s="7" t="s">
        <v>242</v>
      </c>
      <c r="C59" s="15">
        <v>0</v>
      </c>
      <c r="D59" s="15">
        <v>0.23499999999999999</v>
      </c>
      <c r="F59" s="5"/>
    </row>
    <row r="60" spans="1:6" ht="12" customHeight="1" x14ac:dyDescent="0.2">
      <c r="A60" s="2"/>
      <c r="B60" s="7" t="s">
        <v>243</v>
      </c>
      <c r="C60" s="15">
        <v>0</v>
      </c>
      <c r="D60" s="15">
        <v>0.14699999999999999</v>
      </c>
      <c r="F60" s="5"/>
    </row>
    <row r="61" spans="1:6" ht="12" customHeight="1" x14ac:dyDescent="0.2">
      <c r="A61" s="2"/>
      <c r="B61" s="7" t="s">
        <v>261</v>
      </c>
      <c r="C61" s="15">
        <v>0</v>
      </c>
      <c r="D61" s="15">
        <v>0.14699999999999999</v>
      </c>
      <c r="F61" s="5"/>
    </row>
    <row r="62" spans="1:6" ht="12" customHeight="1" x14ac:dyDescent="0.2">
      <c r="A62" s="2"/>
      <c r="B62" s="7" t="s">
        <v>244</v>
      </c>
      <c r="C62" s="15">
        <v>0</v>
      </c>
      <c r="D62" s="15">
        <v>0.23499999999999999</v>
      </c>
      <c r="F62" s="5"/>
    </row>
    <row r="63" spans="1:6" ht="12" customHeight="1" x14ac:dyDescent="0.2">
      <c r="A63" s="2"/>
      <c r="B63" s="7" t="s">
        <v>245</v>
      </c>
      <c r="C63" s="15">
        <v>0</v>
      </c>
      <c r="D63" s="15">
        <v>0.30599999999999999</v>
      </c>
      <c r="F63" s="5"/>
    </row>
    <row r="64" spans="1:6" ht="12" customHeight="1" x14ac:dyDescent="0.2">
      <c r="A64" s="2"/>
      <c r="B64" s="7" t="s">
        <v>246</v>
      </c>
      <c r="C64" s="17">
        <v>0</v>
      </c>
      <c r="D64" s="17">
        <v>0.33600000000000002</v>
      </c>
      <c r="F64" s="5"/>
    </row>
    <row r="65" spans="1:6" ht="12" customHeight="1" x14ac:dyDescent="0.2">
      <c r="A65" s="2"/>
      <c r="B65" s="7" t="s">
        <v>247</v>
      </c>
      <c r="C65" s="15">
        <v>0</v>
      </c>
      <c r="D65" s="15">
        <v>0.19800000000000001</v>
      </c>
      <c r="F65" s="5"/>
    </row>
    <row r="66" spans="1:6" ht="12" customHeight="1" x14ac:dyDescent="0.2">
      <c r="A66" s="2"/>
      <c r="B66" s="7" t="s">
        <v>476</v>
      </c>
      <c r="C66" s="15">
        <v>0</v>
      </c>
      <c r="D66" s="15">
        <v>0.124</v>
      </c>
      <c r="F66" s="5"/>
    </row>
    <row r="67" spans="1:6" ht="12" customHeight="1" x14ac:dyDescent="0.2">
      <c r="A67" s="2"/>
      <c r="B67" s="7" t="s">
        <v>477</v>
      </c>
      <c r="C67" s="15">
        <v>0</v>
      </c>
      <c r="D67" s="15">
        <v>0.182</v>
      </c>
      <c r="F67" s="5"/>
    </row>
    <row r="68" spans="1:6" ht="12" customHeight="1" x14ac:dyDescent="0.2">
      <c r="A68" s="2"/>
      <c r="B68" s="7" t="s">
        <v>478</v>
      </c>
      <c r="C68" s="15">
        <v>0</v>
      </c>
      <c r="D68" s="15">
        <v>0.19500000000000001</v>
      </c>
      <c r="F68" s="5"/>
    </row>
    <row r="69" spans="1:6" ht="12" customHeight="1" x14ac:dyDescent="0.2">
      <c r="A69" s="2"/>
      <c r="B69" s="7" t="s">
        <v>479</v>
      </c>
      <c r="C69" s="15">
        <v>0</v>
      </c>
      <c r="D69" s="15">
        <v>0.29099999999999998</v>
      </c>
      <c r="F69" s="5"/>
    </row>
    <row r="70" spans="1:6" ht="12" customHeight="1" x14ac:dyDescent="0.2">
      <c r="A70" s="2"/>
      <c r="B70" s="7" t="s">
        <v>480</v>
      </c>
      <c r="C70" s="15">
        <v>0</v>
      </c>
      <c r="D70" s="15">
        <v>0.28000000000000003</v>
      </c>
      <c r="F70" s="5"/>
    </row>
    <row r="71" spans="1:6" ht="12" customHeight="1" x14ac:dyDescent="0.2">
      <c r="A71" s="2"/>
      <c r="B71" s="7" t="s">
        <v>481</v>
      </c>
      <c r="C71" s="15">
        <v>0</v>
      </c>
      <c r="D71" s="15">
        <v>0.32600000000000001</v>
      </c>
      <c r="F71" s="5"/>
    </row>
    <row r="72" spans="1:6" ht="12" customHeight="1" x14ac:dyDescent="0.2">
      <c r="A72" s="2"/>
      <c r="B72" s="7" t="s">
        <v>482</v>
      </c>
      <c r="C72" s="15">
        <v>0</v>
      </c>
      <c r="D72" s="15">
        <v>0.38400000000000001</v>
      </c>
      <c r="F72" s="5"/>
    </row>
    <row r="73" spans="1:6" ht="12" customHeight="1" x14ac:dyDescent="0.2">
      <c r="A73" s="2"/>
      <c r="B73" s="7" t="s">
        <v>483</v>
      </c>
      <c r="C73" s="15">
        <v>0</v>
      </c>
      <c r="D73" s="15">
        <v>0.47399999999999998</v>
      </c>
      <c r="F73" s="5"/>
    </row>
    <row r="74" spans="1:6" ht="12" customHeight="1" x14ac:dyDescent="0.2">
      <c r="A74" s="2"/>
      <c r="B74" s="7" t="s">
        <v>484</v>
      </c>
      <c r="C74" s="15">
        <v>0</v>
      </c>
      <c r="D74" s="15">
        <v>0.36499999999999999</v>
      </c>
      <c r="F74" s="5"/>
    </row>
    <row r="75" spans="1:6" ht="12" customHeight="1" x14ac:dyDescent="0.2">
      <c r="A75" s="2"/>
      <c r="B75" s="7" t="s">
        <v>485</v>
      </c>
      <c r="C75" s="15">
        <v>0</v>
      </c>
      <c r="D75" s="15">
        <v>0.39300000000000002</v>
      </c>
      <c r="F75" s="5"/>
    </row>
    <row r="76" spans="1:6" ht="12" customHeight="1" x14ac:dyDescent="0.2">
      <c r="A76" s="2"/>
      <c r="B76" s="7" t="s">
        <v>486</v>
      </c>
      <c r="C76" s="15">
        <v>0</v>
      </c>
      <c r="D76" s="15">
        <v>0.42699999999999999</v>
      </c>
      <c r="F76" s="5"/>
    </row>
    <row r="77" spans="1:6" ht="12" customHeight="1" x14ac:dyDescent="0.2">
      <c r="A77" s="2"/>
      <c r="B77" s="7" t="s">
        <v>487</v>
      </c>
      <c r="C77" s="15">
        <v>0</v>
      </c>
      <c r="D77" s="15">
        <v>0.52500000000000002</v>
      </c>
      <c r="F77" s="5"/>
    </row>
    <row r="78" spans="1:6" ht="12" customHeight="1" x14ac:dyDescent="0.2">
      <c r="A78" s="2"/>
      <c r="B78" s="7" t="s">
        <v>248</v>
      </c>
      <c r="C78" s="15">
        <v>0</v>
      </c>
      <c r="D78" s="15">
        <v>0.19800000000000001</v>
      </c>
      <c r="F78" s="5"/>
    </row>
    <row r="79" spans="1:6" ht="12" customHeight="1" x14ac:dyDescent="0.2">
      <c r="A79" s="2"/>
      <c r="B79" s="7" t="s">
        <v>359</v>
      </c>
      <c r="C79" s="15">
        <v>0</v>
      </c>
      <c r="D79" s="15">
        <v>0.192</v>
      </c>
      <c r="F79" s="5"/>
    </row>
    <row r="80" spans="1:6" ht="12" customHeight="1" x14ac:dyDescent="0.2">
      <c r="A80" s="2"/>
      <c r="B80" s="7" t="s">
        <v>360</v>
      </c>
      <c r="C80" s="15">
        <v>0</v>
      </c>
      <c r="D80" s="15">
        <v>0.192</v>
      </c>
      <c r="F80" s="5"/>
    </row>
    <row r="81" spans="1:6" ht="12" customHeight="1" x14ac:dyDescent="0.2">
      <c r="A81" s="2"/>
      <c r="B81" s="7" t="s">
        <v>362</v>
      </c>
      <c r="C81" s="15">
        <v>0</v>
      </c>
      <c r="D81" s="15">
        <v>0.14899999999999999</v>
      </c>
      <c r="F81" s="5"/>
    </row>
    <row r="82" spans="1:6" ht="12" customHeight="1" x14ac:dyDescent="0.2">
      <c r="A82" s="2"/>
      <c r="B82" s="7" t="s">
        <v>363</v>
      </c>
      <c r="C82" s="15">
        <v>0</v>
      </c>
      <c r="D82" s="15">
        <v>9.1999999999999998E-2</v>
      </c>
      <c r="F82" s="5"/>
    </row>
    <row r="83" spans="1:6" ht="12" customHeight="1" x14ac:dyDescent="0.2">
      <c r="A83" s="2"/>
      <c r="B83" s="7" t="s">
        <v>364</v>
      </c>
      <c r="C83" s="15">
        <v>0</v>
      </c>
      <c r="D83" s="15">
        <v>0.08</v>
      </c>
      <c r="F83" s="5"/>
    </row>
    <row r="84" spans="1:6" ht="12" customHeight="1" x14ac:dyDescent="0.2">
      <c r="A84" s="2"/>
      <c r="B84" s="7" t="s">
        <v>365</v>
      </c>
      <c r="C84" s="15">
        <v>0</v>
      </c>
      <c r="D84" s="15">
        <v>0.189</v>
      </c>
      <c r="F84" s="5"/>
    </row>
    <row r="85" spans="1:6" ht="12" customHeight="1" x14ac:dyDescent="0.2">
      <c r="A85" s="2"/>
      <c r="B85" s="7" t="s">
        <v>366</v>
      </c>
      <c r="C85" s="15">
        <v>0</v>
      </c>
      <c r="D85" s="15">
        <v>0.13200000000000001</v>
      </c>
      <c r="F85" s="5"/>
    </row>
    <row r="86" spans="1:6" ht="12" customHeight="1" x14ac:dyDescent="0.2">
      <c r="A86" s="2"/>
      <c r="B86" s="7" t="s">
        <v>367</v>
      </c>
      <c r="C86" s="15">
        <v>0</v>
      </c>
      <c r="D86" s="15">
        <v>0.12</v>
      </c>
      <c r="F86" s="5"/>
    </row>
    <row r="87" spans="1:6" ht="12" customHeight="1" x14ac:dyDescent="0.2">
      <c r="A87" s="2"/>
      <c r="B87" s="7" t="s">
        <v>368</v>
      </c>
      <c r="C87" s="15">
        <v>0</v>
      </c>
      <c r="D87" s="15">
        <v>0.218</v>
      </c>
      <c r="F87" s="5"/>
    </row>
    <row r="88" spans="1:6" ht="12" customHeight="1" x14ac:dyDescent="0.2">
      <c r="A88" s="2"/>
      <c r="B88" s="7" t="s">
        <v>369</v>
      </c>
      <c r="C88" s="15">
        <v>0</v>
      </c>
      <c r="D88" s="15">
        <v>0.161</v>
      </c>
      <c r="F88" s="5"/>
    </row>
    <row r="89" spans="1:6" ht="12.75" x14ac:dyDescent="0.2">
      <c r="A89" s="2"/>
      <c r="B89" s="7" t="s">
        <v>370</v>
      </c>
      <c r="C89" s="15">
        <v>0</v>
      </c>
      <c r="D89" s="15">
        <v>0.14899999999999999</v>
      </c>
      <c r="F89" s="5"/>
    </row>
    <row r="90" spans="1:6" x14ac:dyDescent="0.2">
      <c r="A90" s="2"/>
      <c r="B90" s="7" t="s">
        <v>371</v>
      </c>
      <c r="C90" s="15">
        <v>0</v>
      </c>
      <c r="D90" s="15">
        <v>0.23300000000000001</v>
      </c>
    </row>
    <row r="91" spans="1:6" x14ac:dyDescent="0.2">
      <c r="A91" s="2"/>
      <c r="B91" s="7" t="s">
        <v>372</v>
      </c>
      <c r="C91" s="15">
        <v>0</v>
      </c>
      <c r="D91" s="15">
        <v>0.17599999999999999</v>
      </c>
    </row>
    <row r="92" spans="1:6" x14ac:dyDescent="0.2">
      <c r="A92" s="2"/>
      <c r="B92" s="7" t="s">
        <v>373</v>
      </c>
      <c r="C92" s="15">
        <v>0</v>
      </c>
      <c r="D92" s="15">
        <v>0.16400000000000001</v>
      </c>
    </row>
    <row r="93" spans="1:6" x14ac:dyDescent="0.2">
      <c r="A93" s="2"/>
      <c r="B93" s="7" t="s">
        <v>374</v>
      </c>
      <c r="C93" s="15">
        <v>0</v>
      </c>
      <c r="D93" s="15">
        <v>0.26400000000000001</v>
      </c>
    </row>
    <row r="94" spans="1:6" x14ac:dyDescent="0.2">
      <c r="A94" s="2"/>
      <c r="B94" s="7" t="s">
        <v>375</v>
      </c>
      <c r="C94" s="15">
        <v>0</v>
      </c>
      <c r="D94" s="15">
        <v>0.20699999999999999</v>
      </c>
    </row>
    <row r="95" spans="1:6" x14ac:dyDescent="0.2">
      <c r="A95" s="2"/>
      <c r="B95" s="7" t="s">
        <v>376</v>
      </c>
      <c r="C95" s="15">
        <v>0</v>
      </c>
      <c r="D95" s="15">
        <v>0.19500000000000001</v>
      </c>
    </row>
    <row r="96" spans="1:6" x14ac:dyDescent="0.2">
      <c r="A96" s="2"/>
      <c r="B96" s="7" t="s">
        <v>377</v>
      </c>
      <c r="C96" s="15">
        <v>0</v>
      </c>
      <c r="D96" s="15">
        <v>0.28299999999999997</v>
      </c>
    </row>
    <row r="97" spans="1:4" x14ac:dyDescent="0.2">
      <c r="A97" s="2"/>
      <c r="B97" s="7" t="s">
        <v>378</v>
      </c>
      <c r="C97" s="15">
        <v>0</v>
      </c>
      <c r="D97" s="15">
        <v>0.22600000000000001</v>
      </c>
    </row>
    <row r="98" spans="1:4" x14ac:dyDescent="0.2">
      <c r="A98" s="2"/>
      <c r="B98" s="7" t="s">
        <v>379</v>
      </c>
      <c r="C98" s="15">
        <v>0</v>
      </c>
      <c r="D98" s="15">
        <v>0.214</v>
      </c>
    </row>
    <row r="99" spans="1:4" x14ac:dyDescent="0.2">
      <c r="A99" s="2"/>
      <c r="B99" s="7" t="s">
        <v>380</v>
      </c>
      <c r="C99" s="15">
        <v>0</v>
      </c>
      <c r="D99" s="16">
        <v>0.30299999999999999</v>
      </c>
    </row>
    <row r="100" spans="1:4" x14ac:dyDescent="0.2">
      <c r="A100" s="2"/>
      <c r="B100" s="7" t="s">
        <v>381</v>
      </c>
      <c r="C100" s="15">
        <v>0</v>
      </c>
      <c r="D100" s="16">
        <v>0.21</v>
      </c>
    </row>
    <row r="101" spans="1:4" x14ac:dyDescent="0.2">
      <c r="A101" s="2"/>
      <c r="B101" s="7" t="s">
        <v>382</v>
      </c>
      <c r="C101" s="15">
        <v>0</v>
      </c>
      <c r="D101" s="16">
        <v>0.182</v>
      </c>
    </row>
    <row r="102" spans="1:4" ht="12" customHeight="1" x14ac:dyDescent="0.2">
      <c r="A102" s="2"/>
      <c r="B102" s="7" t="s">
        <v>383</v>
      </c>
      <c r="C102" s="15">
        <v>0</v>
      </c>
      <c r="D102" s="16">
        <v>0.33800000000000002</v>
      </c>
    </row>
    <row r="103" spans="1:4" x14ac:dyDescent="0.2">
      <c r="A103" s="2"/>
      <c r="B103" s="7" t="s">
        <v>384</v>
      </c>
      <c r="C103" s="15">
        <v>0</v>
      </c>
      <c r="D103" s="16">
        <v>0.245</v>
      </c>
    </row>
    <row r="104" spans="1:4" x14ac:dyDescent="0.2">
      <c r="A104" s="2"/>
      <c r="B104" s="7" t="s">
        <v>385</v>
      </c>
      <c r="C104" s="15">
        <v>0</v>
      </c>
      <c r="D104" s="16">
        <v>0.217</v>
      </c>
    </row>
    <row r="105" spans="1:4" x14ac:dyDescent="0.2">
      <c r="A105" s="2"/>
      <c r="B105" s="7" t="s">
        <v>386</v>
      </c>
      <c r="C105" s="15">
        <v>0</v>
      </c>
      <c r="D105" s="16">
        <v>0.374</v>
      </c>
    </row>
    <row r="106" spans="1:4" x14ac:dyDescent="0.2">
      <c r="A106" s="2"/>
      <c r="B106" s="7" t="s">
        <v>387</v>
      </c>
      <c r="C106" s="15">
        <v>0</v>
      </c>
      <c r="D106" s="16">
        <v>0.28100000000000003</v>
      </c>
    </row>
    <row r="107" spans="1:4" x14ac:dyDescent="0.2">
      <c r="A107" s="2"/>
      <c r="B107" s="7" t="s">
        <v>388</v>
      </c>
      <c r="C107" s="15">
        <v>0</v>
      </c>
      <c r="D107" s="16">
        <v>0.253</v>
      </c>
    </row>
    <row r="108" spans="1:4" x14ac:dyDescent="0.2">
      <c r="A108" s="2"/>
      <c r="B108" s="7" t="s">
        <v>389</v>
      </c>
      <c r="C108" s="15">
        <v>0</v>
      </c>
      <c r="D108" s="16">
        <v>0.39300000000000002</v>
      </c>
    </row>
    <row r="109" spans="1:4" x14ac:dyDescent="0.2">
      <c r="A109" s="2"/>
      <c r="B109" s="7" t="s">
        <v>390</v>
      </c>
      <c r="C109" s="15">
        <v>0</v>
      </c>
      <c r="D109" s="16">
        <v>0.3</v>
      </c>
    </row>
    <row r="110" spans="1:4" x14ac:dyDescent="0.2">
      <c r="A110" s="2"/>
      <c r="B110" s="7" t="s">
        <v>391</v>
      </c>
      <c r="C110" s="15">
        <v>0</v>
      </c>
      <c r="D110" s="16">
        <v>0.27200000000000002</v>
      </c>
    </row>
    <row r="111" spans="1:4" x14ac:dyDescent="0.2">
      <c r="A111" s="2"/>
      <c r="B111" s="7" t="s">
        <v>392</v>
      </c>
      <c r="C111" s="15">
        <v>0</v>
      </c>
      <c r="D111" s="16">
        <v>0.41399999999999998</v>
      </c>
    </row>
    <row r="112" spans="1:4" x14ac:dyDescent="0.2">
      <c r="A112" s="2"/>
      <c r="B112" s="7" t="s">
        <v>393</v>
      </c>
      <c r="C112" s="15">
        <v>0</v>
      </c>
      <c r="D112" s="16">
        <v>0.32100000000000001</v>
      </c>
    </row>
    <row r="113" spans="1:4" x14ac:dyDescent="0.2">
      <c r="A113" s="2"/>
      <c r="B113" s="7" t="s">
        <v>394</v>
      </c>
      <c r="C113" s="15">
        <v>0</v>
      </c>
      <c r="D113" s="16">
        <v>0.29299999999999998</v>
      </c>
    </row>
    <row r="114" spans="1:4" x14ac:dyDescent="0.2">
      <c r="A114" s="2"/>
      <c r="B114" s="7" t="s">
        <v>395</v>
      </c>
      <c r="C114" s="15">
        <v>0</v>
      </c>
      <c r="D114" s="16">
        <v>0.42799999999999999</v>
      </c>
    </row>
    <row r="115" spans="1:4" x14ac:dyDescent="0.2">
      <c r="A115" s="2"/>
      <c r="B115" s="7" t="s">
        <v>396</v>
      </c>
      <c r="C115" s="15">
        <v>0</v>
      </c>
      <c r="D115" s="16">
        <v>0.33500000000000002</v>
      </c>
    </row>
    <row r="116" spans="1:4" x14ac:dyDescent="0.2">
      <c r="A116" s="2"/>
      <c r="B116" s="7" t="s">
        <v>397</v>
      </c>
      <c r="C116" s="15">
        <v>0</v>
      </c>
      <c r="D116" s="16">
        <v>0.307</v>
      </c>
    </row>
    <row r="117" spans="1:4" x14ac:dyDescent="0.2">
      <c r="A117" s="2"/>
      <c r="B117" s="7" t="s">
        <v>398</v>
      </c>
      <c r="C117" s="15">
        <v>0</v>
      </c>
      <c r="D117" s="15">
        <v>0.23799999999999999</v>
      </c>
    </row>
    <row r="118" spans="1:4" x14ac:dyDescent="0.2">
      <c r="A118" s="2"/>
      <c r="B118" s="7" t="s">
        <v>399</v>
      </c>
      <c r="C118" s="15">
        <v>0</v>
      </c>
      <c r="D118" s="15">
        <v>0.18099999999999999</v>
      </c>
    </row>
    <row r="119" spans="1:4" x14ac:dyDescent="0.2">
      <c r="A119" s="2"/>
      <c r="B119" s="7" t="s">
        <v>400</v>
      </c>
      <c r="C119" s="15">
        <v>0</v>
      </c>
      <c r="D119" s="15">
        <v>0.16900000000000001</v>
      </c>
    </row>
    <row r="120" spans="1:4" ht="12" customHeight="1" x14ac:dyDescent="0.2">
      <c r="A120" s="2"/>
      <c r="B120" s="7" t="s">
        <v>401</v>
      </c>
      <c r="C120" s="15">
        <v>0</v>
      </c>
      <c r="D120" s="15">
        <v>0.248</v>
      </c>
    </row>
    <row r="121" spans="1:4" x14ac:dyDescent="0.2">
      <c r="A121" s="2"/>
      <c r="B121" s="7" t="s">
        <v>402</v>
      </c>
      <c r="C121" s="15">
        <v>0</v>
      </c>
      <c r="D121" s="15">
        <v>0.191</v>
      </c>
    </row>
    <row r="122" spans="1:4" x14ac:dyDescent="0.2">
      <c r="A122" s="2"/>
      <c r="B122" s="7" t="s">
        <v>403</v>
      </c>
      <c r="C122" s="15">
        <v>0</v>
      </c>
      <c r="D122" s="15">
        <v>0.17899999999999999</v>
      </c>
    </row>
    <row r="123" spans="1:4" ht="12" customHeight="1" x14ac:dyDescent="0.2">
      <c r="A123" s="2"/>
      <c r="B123" s="7" t="s">
        <v>404</v>
      </c>
      <c r="C123" s="15">
        <v>0</v>
      </c>
      <c r="D123" s="15">
        <v>0.26500000000000001</v>
      </c>
    </row>
    <row r="124" spans="1:4" ht="12" customHeight="1" x14ac:dyDescent="0.2">
      <c r="A124" s="2"/>
      <c r="B124" s="7" t="s">
        <v>405</v>
      </c>
      <c r="C124" s="15">
        <v>0</v>
      </c>
      <c r="D124" s="15">
        <v>0.20799999999999999</v>
      </c>
    </row>
    <row r="125" spans="1:4" ht="12.75" customHeight="1" x14ac:dyDescent="0.2">
      <c r="A125" s="2"/>
      <c r="B125" s="7" t="s">
        <v>406</v>
      </c>
      <c r="C125" s="15">
        <v>0</v>
      </c>
      <c r="D125" s="15">
        <v>0.19600000000000001</v>
      </c>
    </row>
    <row r="126" spans="1:4" x14ac:dyDescent="0.2">
      <c r="A126" s="2"/>
      <c r="B126" s="7" t="s">
        <v>407</v>
      </c>
      <c r="C126" s="15">
        <v>0</v>
      </c>
      <c r="D126" s="15">
        <v>0.27700000000000002</v>
      </c>
    </row>
    <row r="127" spans="1:4" x14ac:dyDescent="0.2">
      <c r="A127" s="2"/>
      <c r="B127" s="7" t="s">
        <v>408</v>
      </c>
      <c r="C127" s="15">
        <v>0</v>
      </c>
      <c r="D127" s="15">
        <v>0.22</v>
      </c>
    </row>
    <row r="128" spans="1:4" x14ac:dyDescent="0.2">
      <c r="A128" s="2"/>
      <c r="B128" s="7" t="s">
        <v>409</v>
      </c>
      <c r="C128" s="15">
        <v>0</v>
      </c>
      <c r="D128" s="15">
        <v>0.20799999999999999</v>
      </c>
    </row>
    <row r="129" spans="1:4" x14ac:dyDescent="0.2">
      <c r="A129" s="2"/>
      <c r="B129" s="7" t="s">
        <v>410</v>
      </c>
      <c r="C129" s="15">
        <v>0</v>
      </c>
      <c r="D129" s="15">
        <v>0.30499999999999999</v>
      </c>
    </row>
    <row r="130" spans="1:4" x14ac:dyDescent="0.2">
      <c r="A130" s="2"/>
      <c r="B130" s="7" t="s">
        <v>411</v>
      </c>
      <c r="C130" s="15">
        <v>0</v>
      </c>
      <c r="D130" s="15">
        <v>0.248</v>
      </c>
    </row>
    <row r="131" spans="1:4" x14ac:dyDescent="0.2">
      <c r="A131" s="2"/>
      <c r="B131" s="7" t="s">
        <v>412</v>
      </c>
      <c r="C131" s="15">
        <v>0</v>
      </c>
      <c r="D131" s="15">
        <v>0.23599999999999999</v>
      </c>
    </row>
    <row r="132" spans="1:4" x14ac:dyDescent="0.2">
      <c r="A132" s="2"/>
      <c r="B132" s="7" t="s">
        <v>413</v>
      </c>
      <c r="C132" s="15">
        <v>0</v>
      </c>
      <c r="D132" s="15">
        <v>0.313</v>
      </c>
    </row>
    <row r="133" spans="1:4" x14ac:dyDescent="0.2">
      <c r="A133" s="2"/>
      <c r="B133" s="7" t="s">
        <v>414</v>
      </c>
      <c r="C133" s="15">
        <v>0</v>
      </c>
      <c r="D133" s="15">
        <v>0.25600000000000001</v>
      </c>
    </row>
    <row r="134" spans="1:4" x14ac:dyDescent="0.2">
      <c r="A134" s="2"/>
      <c r="B134" s="7" t="s">
        <v>415</v>
      </c>
      <c r="C134" s="15">
        <v>0</v>
      </c>
      <c r="D134" s="15">
        <v>0.24399999999999999</v>
      </c>
    </row>
    <row r="135" spans="1:4" x14ac:dyDescent="0.2">
      <c r="A135" s="2"/>
      <c r="B135" s="7" t="s">
        <v>416</v>
      </c>
      <c r="C135" s="15">
        <v>0</v>
      </c>
      <c r="D135" s="16">
        <v>0.23799999999999999</v>
      </c>
    </row>
    <row r="136" spans="1:4" x14ac:dyDescent="0.2">
      <c r="A136" s="2"/>
      <c r="B136" s="7" t="s">
        <v>417</v>
      </c>
      <c r="C136" s="15">
        <v>0</v>
      </c>
      <c r="D136" s="16">
        <v>0.18099999999999999</v>
      </c>
    </row>
    <row r="137" spans="1:4" x14ac:dyDescent="0.2">
      <c r="A137" s="2"/>
      <c r="B137" s="7" t="s">
        <v>418</v>
      </c>
      <c r="C137" s="15">
        <v>0</v>
      </c>
      <c r="D137" s="16">
        <v>0.16900000000000001</v>
      </c>
    </row>
    <row r="138" spans="1:4" x14ac:dyDescent="0.2">
      <c r="A138" s="2"/>
      <c r="B138" s="7" t="s">
        <v>419</v>
      </c>
      <c r="C138" s="15">
        <v>0</v>
      </c>
      <c r="D138" s="16">
        <v>0.248</v>
      </c>
    </row>
    <row r="139" spans="1:4" x14ac:dyDescent="0.2">
      <c r="A139" s="2"/>
      <c r="B139" s="7" t="s">
        <v>420</v>
      </c>
      <c r="C139" s="15">
        <v>0</v>
      </c>
      <c r="D139" s="16">
        <v>0.191</v>
      </c>
    </row>
    <row r="140" spans="1:4" x14ac:dyDescent="0.2">
      <c r="A140" s="2"/>
      <c r="B140" s="7" t="s">
        <v>421</v>
      </c>
      <c r="C140" s="15">
        <v>0</v>
      </c>
      <c r="D140" s="16">
        <v>0.17899999999999999</v>
      </c>
    </row>
    <row r="141" spans="1:4" x14ac:dyDescent="0.2">
      <c r="A141" s="2"/>
      <c r="B141" s="7" t="s">
        <v>422</v>
      </c>
      <c r="C141" s="15">
        <v>0</v>
      </c>
      <c r="D141" s="16">
        <v>0.26500000000000001</v>
      </c>
    </row>
    <row r="142" spans="1:4" x14ac:dyDescent="0.2">
      <c r="A142" s="2"/>
      <c r="B142" s="7" t="s">
        <v>423</v>
      </c>
      <c r="C142" s="15">
        <v>0</v>
      </c>
      <c r="D142" s="16">
        <v>0.20799999999999999</v>
      </c>
    </row>
    <row r="143" spans="1:4" x14ac:dyDescent="0.2">
      <c r="A143" s="2"/>
      <c r="B143" s="7" t="s">
        <v>424</v>
      </c>
      <c r="C143" s="15">
        <v>0</v>
      </c>
      <c r="D143" s="16">
        <v>0.19600000000000001</v>
      </c>
    </row>
    <row r="144" spans="1:4" x14ac:dyDescent="0.2">
      <c r="B144" s="7" t="s">
        <v>425</v>
      </c>
      <c r="C144" s="15">
        <v>0</v>
      </c>
      <c r="D144" s="16">
        <v>0.27700000000000002</v>
      </c>
    </row>
    <row r="145" spans="2:12" x14ac:dyDescent="0.2">
      <c r="B145" s="7" t="s">
        <v>426</v>
      </c>
      <c r="C145" s="15">
        <v>0</v>
      </c>
      <c r="D145" s="16">
        <v>0.22</v>
      </c>
    </row>
    <row r="146" spans="2:12" x14ac:dyDescent="0.2">
      <c r="B146" s="7" t="s">
        <v>427</v>
      </c>
      <c r="C146" s="15">
        <v>0</v>
      </c>
      <c r="D146" s="16">
        <v>0.20799999999999999</v>
      </c>
    </row>
    <row r="147" spans="2:12" x14ac:dyDescent="0.2">
      <c r="B147" s="7" t="s">
        <v>428</v>
      </c>
      <c r="C147" s="15">
        <v>0</v>
      </c>
      <c r="D147" s="16">
        <v>0.30499999999999999</v>
      </c>
    </row>
    <row r="148" spans="2:12" x14ac:dyDescent="0.2">
      <c r="B148" s="7" t="s">
        <v>429</v>
      </c>
      <c r="C148" s="15">
        <v>0</v>
      </c>
      <c r="D148" s="16">
        <v>0.248</v>
      </c>
    </row>
    <row r="149" spans="2:12" x14ac:dyDescent="0.2">
      <c r="B149" s="7" t="s">
        <v>430</v>
      </c>
      <c r="C149" s="15">
        <v>0</v>
      </c>
      <c r="D149" s="16">
        <v>0.23599999999999999</v>
      </c>
    </row>
    <row r="150" spans="2:12" x14ac:dyDescent="0.2">
      <c r="B150" s="7" t="s">
        <v>431</v>
      </c>
      <c r="C150" s="15">
        <v>0</v>
      </c>
      <c r="D150" s="16">
        <v>0.313</v>
      </c>
      <c r="K150" s="16"/>
      <c r="L150" s="16"/>
    </row>
    <row r="151" spans="2:12" x14ac:dyDescent="0.2">
      <c r="B151" s="7" t="s">
        <v>432</v>
      </c>
      <c r="C151" s="15">
        <v>0</v>
      </c>
      <c r="D151" s="16">
        <v>0.25600000000000001</v>
      </c>
      <c r="K151" s="16"/>
      <c r="L151" s="16"/>
    </row>
    <row r="152" spans="2:12" x14ac:dyDescent="0.2">
      <c r="B152" s="7" t="s">
        <v>433</v>
      </c>
      <c r="C152" s="15">
        <v>0</v>
      </c>
      <c r="D152" s="16">
        <v>0.24399999999999999</v>
      </c>
      <c r="K152" s="16"/>
      <c r="L152" s="16"/>
    </row>
    <row r="153" spans="2:12" ht="12" customHeight="1" x14ac:dyDescent="0.2">
      <c r="B153" s="7" t="s">
        <v>434</v>
      </c>
      <c r="C153" s="15">
        <v>0</v>
      </c>
      <c r="D153" s="15">
        <v>0.16</v>
      </c>
      <c r="K153" s="16"/>
      <c r="L153" s="16"/>
    </row>
    <row r="154" spans="2:12" x14ac:dyDescent="0.2">
      <c r="B154" s="7" t="s">
        <v>435</v>
      </c>
      <c r="C154" s="15">
        <v>0</v>
      </c>
      <c r="D154" s="15">
        <v>0.13800000000000001</v>
      </c>
      <c r="K154" s="16"/>
      <c r="L154" s="16"/>
    </row>
    <row r="155" spans="2:12" x14ac:dyDescent="0.2">
      <c r="B155" s="7" t="s">
        <v>436</v>
      </c>
      <c r="C155" s="15">
        <v>0</v>
      </c>
      <c r="D155" s="15">
        <v>0.218</v>
      </c>
      <c r="K155" s="16"/>
      <c r="L155" s="16"/>
    </row>
    <row r="156" spans="2:12" x14ac:dyDescent="0.2">
      <c r="B156" s="7" t="s">
        <v>437</v>
      </c>
      <c r="C156" s="15">
        <v>0</v>
      </c>
      <c r="D156" s="15">
        <v>0.20100000000000001</v>
      </c>
      <c r="K156" s="16"/>
      <c r="L156" s="16"/>
    </row>
    <row r="157" spans="2:12" x14ac:dyDescent="0.2">
      <c r="B157" s="7" t="s">
        <v>438</v>
      </c>
      <c r="C157" s="15">
        <v>0</v>
      </c>
      <c r="D157" s="15">
        <v>0.27300000000000002</v>
      </c>
      <c r="K157" s="16"/>
      <c r="L157" s="16"/>
    </row>
    <row r="158" spans="2:12" x14ac:dyDescent="0.2">
      <c r="B158" s="7" t="s">
        <v>439</v>
      </c>
      <c r="C158" s="15">
        <v>0</v>
      </c>
      <c r="D158" s="15">
        <v>0.25600000000000001</v>
      </c>
      <c r="K158" s="16"/>
      <c r="L158" s="16"/>
    </row>
    <row r="159" spans="2:12" x14ac:dyDescent="0.2">
      <c r="B159" s="7" t="s">
        <v>440</v>
      </c>
      <c r="C159" s="15">
        <v>0</v>
      </c>
      <c r="D159" s="15">
        <v>0.41899999999999998</v>
      </c>
      <c r="K159" s="16"/>
      <c r="L159" s="16"/>
    </row>
    <row r="160" spans="2:12" x14ac:dyDescent="0.2">
      <c r="B160" s="7" t="s">
        <v>441</v>
      </c>
      <c r="C160" s="15">
        <v>0</v>
      </c>
      <c r="D160" s="15">
        <v>0.40200000000000002</v>
      </c>
    </row>
    <row r="161" spans="2:4" ht="12" customHeight="1" x14ac:dyDescent="0.2">
      <c r="B161" s="7" t="s">
        <v>488</v>
      </c>
      <c r="C161" s="15">
        <v>0</v>
      </c>
      <c r="D161" s="15">
        <v>0.124</v>
      </c>
    </row>
    <row r="162" spans="2:4" x14ac:dyDescent="0.2">
      <c r="B162" s="7" t="s">
        <v>489</v>
      </c>
      <c r="C162" s="15">
        <v>0</v>
      </c>
      <c r="D162" s="15">
        <v>0.182</v>
      </c>
    </row>
    <row r="163" spans="2:4" x14ac:dyDescent="0.2">
      <c r="B163" s="7" t="s">
        <v>490</v>
      </c>
      <c r="C163" s="15">
        <v>0</v>
      </c>
      <c r="D163" s="15">
        <v>0.19500000000000001</v>
      </c>
    </row>
    <row r="164" spans="2:4" x14ac:dyDescent="0.2">
      <c r="B164" s="7" t="s">
        <v>491</v>
      </c>
      <c r="C164" s="15">
        <v>0</v>
      </c>
      <c r="D164" s="15">
        <v>0.29099999999999998</v>
      </c>
    </row>
    <row r="165" spans="2:4" x14ac:dyDescent="0.2">
      <c r="B165" s="7" t="s">
        <v>492</v>
      </c>
      <c r="C165" s="15">
        <v>0</v>
      </c>
      <c r="D165" s="15">
        <v>0.28000000000000003</v>
      </c>
    </row>
    <row r="166" spans="2:4" x14ac:dyDescent="0.2">
      <c r="B166" s="7" t="s">
        <v>493</v>
      </c>
      <c r="C166" s="15">
        <v>0</v>
      </c>
      <c r="D166" s="15">
        <v>0.32600000000000001</v>
      </c>
    </row>
    <row r="167" spans="2:4" x14ac:dyDescent="0.2">
      <c r="B167" s="7" t="s">
        <v>494</v>
      </c>
      <c r="C167" s="15">
        <v>0</v>
      </c>
      <c r="D167" s="15">
        <v>0.38400000000000001</v>
      </c>
    </row>
    <row r="168" spans="2:4" ht="12" customHeight="1" x14ac:dyDescent="0.2">
      <c r="B168" s="7" t="s">
        <v>495</v>
      </c>
      <c r="C168" s="15">
        <v>0</v>
      </c>
      <c r="D168" s="15">
        <v>0.47399999999999998</v>
      </c>
    </row>
    <row r="169" spans="2:4" x14ac:dyDescent="0.2">
      <c r="B169" s="7" t="s">
        <v>496</v>
      </c>
      <c r="C169" s="15">
        <v>0</v>
      </c>
      <c r="D169" s="15">
        <v>0.36499999999999999</v>
      </c>
    </row>
    <row r="170" spans="2:4" x14ac:dyDescent="0.2">
      <c r="B170" s="7" t="s">
        <v>497</v>
      </c>
      <c r="C170" s="15">
        <v>0</v>
      </c>
      <c r="D170" s="15">
        <v>0.39300000000000002</v>
      </c>
    </row>
    <row r="171" spans="2:4" x14ac:dyDescent="0.2">
      <c r="B171" s="7" t="s">
        <v>498</v>
      </c>
      <c r="C171" s="15">
        <v>0</v>
      </c>
      <c r="D171" s="15">
        <v>0.42699999999999999</v>
      </c>
    </row>
    <row r="172" spans="2:4" x14ac:dyDescent="0.2">
      <c r="B172" s="7" t="s">
        <v>499</v>
      </c>
      <c r="C172" s="15">
        <v>0</v>
      </c>
      <c r="D172" s="15">
        <v>0.52500000000000002</v>
      </c>
    </row>
    <row r="176" spans="2:4" ht="12" customHeight="1" x14ac:dyDescent="0.2"/>
    <row r="188" ht="12" customHeight="1" x14ac:dyDescent="0.2"/>
    <row r="202" spans="2:4" ht="12" customHeight="1" x14ac:dyDescent="0.2"/>
    <row r="203" spans="2:4" ht="12" customHeight="1" x14ac:dyDescent="0.25">
      <c r="B203" s="174" t="s">
        <v>105</v>
      </c>
      <c r="C203" s="174"/>
      <c r="D203" s="174"/>
    </row>
    <row r="204" spans="2:4" x14ac:dyDescent="0.2">
      <c r="B204" s="171"/>
      <c r="C204" s="171"/>
      <c r="D204" s="171"/>
    </row>
    <row r="205" spans="2:4" x14ac:dyDescent="0.2">
      <c r="B205" s="6" t="s">
        <v>28</v>
      </c>
      <c r="C205" s="14" t="s">
        <v>2</v>
      </c>
      <c r="D205" s="14" t="s">
        <v>3</v>
      </c>
    </row>
    <row r="206" spans="2:4" x14ac:dyDescent="0.2">
      <c r="B206" s="7" t="s">
        <v>566</v>
      </c>
      <c r="C206" s="15">
        <v>0</v>
      </c>
      <c r="D206" s="15">
        <v>2.1999999999999999E-2</v>
      </c>
    </row>
    <row r="207" spans="2:4" x14ac:dyDescent="0.2">
      <c r="B207" s="3" t="s">
        <v>567</v>
      </c>
      <c r="C207" s="15">
        <v>0</v>
      </c>
      <c r="D207" s="15">
        <v>0.03</v>
      </c>
    </row>
    <row r="208" spans="2:4" x14ac:dyDescent="0.2">
      <c r="B208" s="7" t="s">
        <v>568</v>
      </c>
      <c r="C208" s="15">
        <v>0</v>
      </c>
      <c r="D208" s="15">
        <v>0.06</v>
      </c>
    </row>
    <row r="209" spans="2:4" x14ac:dyDescent="0.2">
      <c r="B209" s="7" t="s">
        <v>569</v>
      </c>
      <c r="C209" s="15">
        <v>0</v>
      </c>
      <c r="D209" s="15">
        <v>8.5999999999999993E-2</v>
      </c>
    </row>
    <row r="210" spans="2:4" x14ac:dyDescent="0.2">
      <c r="B210" s="7" t="s">
        <v>570</v>
      </c>
      <c r="C210" s="15">
        <v>0</v>
      </c>
      <c r="D210" s="15">
        <v>0.125</v>
      </c>
    </row>
    <row r="211" spans="2:4" x14ac:dyDescent="0.2">
      <c r="B211" s="7" t="s">
        <v>571</v>
      </c>
      <c r="C211" s="15">
        <v>0</v>
      </c>
      <c r="D211" s="15">
        <v>0.185</v>
      </c>
    </row>
    <row r="212" spans="2:4" x14ac:dyDescent="0.2">
      <c r="B212" s="7" t="s">
        <v>572</v>
      </c>
      <c r="C212" s="15">
        <v>0</v>
      </c>
      <c r="D212" s="15">
        <v>2.1999999999999999E-2</v>
      </c>
    </row>
    <row r="213" spans="2:4" x14ac:dyDescent="0.2">
      <c r="B213" s="7" t="s">
        <v>573</v>
      </c>
      <c r="C213" s="15">
        <v>0</v>
      </c>
      <c r="D213" s="15">
        <v>0.03</v>
      </c>
    </row>
    <row r="214" spans="2:4" x14ac:dyDescent="0.2">
      <c r="B214" s="7" t="s">
        <v>574</v>
      </c>
      <c r="C214" s="15">
        <v>0</v>
      </c>
      <c r="D214" s="15">
        <v>0.06</v>
      </c>
    </row>
    <row r="215" spans="2:4" x14ac:dyDescent="0.2">
      <c r="B215" s="7" t="s">
        <v>575</v>
      </c>
      <c r="C215" s="15">
        <v>0</v>
      </c>
      <c r="D215" s="15">
        <v>8.5999999999999993E-2</v>
      </c>
    </row>
    <row r="216" spans="2:4" x14ac:dyDescent="0.2">
      <c r="B216" s="7" t="s">
        <v>576</v>
      </c>
      <c r="C216" s="15">
        <v>0</v>
      </c>
      <c r="D216" s="15">
        <v>0.125</v>
      </c>
    </row>
    <row r="217" spans="2:4" x14ac:dyDescent="0.2">
      <c r="B217" s="7" t="s">
        <v>577</v>
      </c>
      <c r="C217" s="15">
        <v>0</v>
      </c>
      <c r="D217" s="15">
        <v>0.185</v>
      </c>
    </row>
    <row r="218" spans="2:4" x14ac:dyDescent="0.2">
      <c r="B218" s="7" t="s">
        <v>301</v>
      </c>
      <c r="C218" s="15">
        <v>0</v>
      </c>
      <c r="D218" s="15">
        <v>4.2000000000000003E-2</v>
      </c>
    </row>
    <row r="219" spans="2:4" x14ac:dyDescent="0.2">
      <c r="B219" s="7" t="s">
        <v>302</v>
      </c>
      <c r="C219" s="15">
        <v>0</v>
      </c>
      <c r="D219" s="15">
        <v>5.8000000000000003E-2</v>
      </c>
    </row>
    <row r="220" spans="2:4" x14ac:dyDescent="0.2">
      <c r="B220" s="7" t="s">
        <v>303</v>
      </c>
      <c r="C220" s="15">
        <v>0</v>
      </c>
      <c r="D220" s="15">
        <v>9.7000000000000003E-2</v>
      </c>
    </row>
    <row r="221" spans="2:4" x14ac:dyDescent="0.2">
      <c r="B221" s="7" t="s">
        <v>304</v>
      </c>
      <c r="C221" s="15">
        <v>0</v>
      </c>
      <c r="D221" s="15">
        <v>0.11600000000000001</v>
      </c>
    </row>
    <row r="222" spans="2:4" x14ac:dyDescent="0.2">
      <c r="B222" s="7" t="s">
        <v>305</v>
      </c>
      <c r="C222" s="15">
        <v>0</v>
      </c>
      <c r="D222" s="15">
        <v>0.161</v>
      </c>
    </row>
    <row r="223" spans="2:4" x14ac:dyDescent="0.2">
      <c r="B223" s="7" t="s">
        <v>306</v>
      </c>
      <c r="C223" s="15">
        <v>0</v>
      </c>
      <c r="D223" s="15">
        <v>0.21299999999999999</v>
      </c>
    </row>
    <row r="224" spans="2:4" x14ac:dyDescent="0.2">
      <c r="B224" s="7" t="s">
        <v>307</v>
      </c>
      <c r="C224" s="15">
        <v>0</v>
      </c>
      <c r="D224" s="15">
        <v>0.12</v>
      </c>
    </row>
    <row r="225" spans="2:4" x14ac:dyDescent="0.2">
      <c r="B225" s="7" t="s">
        <v>308</v>
      </c>
      <c r="C225" s="15">
        <v>0</v>
      </c>
      <c r="D225" s="15">
        <v>0.12</v>
      </c>
    </row>
    <row r="226" spans="2:4" x14ac:dyDescent="0.2">
      <c r="B226" s="7" t="s">
        <v>309</v>
      </c>
      <c r="C226" s="15">
        <v>0</v>
      </c>
      <c r="D226" s="15">
        <v>0.2</v>
      </c>
    </row>
    <row r="227" spans="2:4" x14ac:dyDescent="0.2">
      <c r="B227" s="7" t="s">
        <v>310</v>
      </c>
      <c r="C227" s="15">
        <v>0</v>
      </c>
      <c r="D227" s="15">
        <v>0.22</v>
      </c>
    </row>
    <row r="228" spans="2:4" x14ac:dyDescent="0.2">
      <c r="B228" s="7" t="s">
        <v>311</v>
      </c>
      <c r="C228" s="15">
        <v>0</v>
      </c>
      <c r="D228" s="15">
        <v>0.28999999999999998</v>
      </c>
    </row>
    <row r="229" spans="2:4" x14ac:dyDescent="0.2">
      <c r="B229" s="7" t="s">
        <v>312</v>
      </c>
      <c r="C229" s="15">
        <v>0</v>
      </c>
      <c r="D229" s="15">
        <v>0.32100000000000001</v>
      </c>
    </row>
    <row r="230" spans="2:4" x14ac:dyDescent="0.2">
      <c r="B230" s="7" t="s">
        <v>313</v>
      </c>
      <c r="C230" s="15">
        <v>0</v>
      </c>
      <c r="D230" s="15">
        <v>0.17</v>
      </c>
    </row>
    <row r="231" spans="2:4" x14ac:dyDescent="0.2">
      <c r="B231" s="7" t="s">
        <v>314</v>
      </c>
      <c r="C231" s="15">
        <v>0</v>
      </c>
      <c r="D231" s="15">
        <v>4.7E-2</v>
      </c>
    </row>
    <row r="232" spans="2:4" x14ac:dyDescent="0.2">
      <c r="B232" s="7" t="s">
        <v>315</v>
      </c>
      <c r="C232" s="15">
        <v>0</v>
      </c>
      <c r="D232" s="15">
        <v>6.4000000000000001E-2</v>
      </c>
    </row>
    <row r="233" spans="2:4" x14ac:dyDescent="0.2">
      <c r="B233" s="7" t="s">
        <v>316</v>
      </c>
      <c r="C233" s="15">
        <v>0</v>
      </c>
      <c r="D233" s="15">
        <v>0.113</v>
      </c>
    </row>
    <row r="234" spans="2:4" x14ac:dyDescent="0.2">
      <c r="B234" s="7" t="s">
        <v>317</v>
      </c>
      <c r="C234" s="15">
        <v>0</v>
      </c>
      <c r="D234" s="15">
        <v>0.14499999999999999</v>
      </c>
    </row>
    <row r="235" spans="2:4" x14ac:dyDescent="0.2">
      <c r="B235" s="7" t="s">
        <v>318</v>
      </c>
      <c r="C235" s="15">
        <v>0</v>
      </c>
      <c r="D235" s="15">
        <v>0.17799999999999999</v>
      </c>
    </row>
    <row r="236" spans="2:4" x14ac:dyDescent="0.2">
      <c r="B236" s="7" t="s">
        <v>319</v>
      </c>
      <c r="C236" s="15">
        <v>0</v>
      </c>
      <c r="D236" s="15">
        <v>0.105</v>
      </c>
    </row>
    <row r="237" spans="2:4" x14ac:dyDescent="0.2">
      <c r="B237" s="7" t="s">
        <v>320</v>
      </c>
      <c r="C237" s="15">
        <v>0</v>
      </c>
      <c r="D237" s="15">
        <v>0.13</v>
      </c>
    </row>
    <row r="238" spans="2:4" x14ac:dyDescent="0.2">
      <c r="B238" s="7" t="s">
        <v>321</v>
      </c>
      <c r="C238" s="15">
        <v>0</v>
      </c>
      <c r="D238" s="15">
        <v>0.20300000000000001</v>
      </c>
    </row>
    <row r="239" spans="2:4" x14ac:dyDescent="0.2">
      <c r="B239" s="7" t="s">
        <v>322</v>
      </c>
      <c r="C239" s="15">
        <v>0</v>
      </c>
      <c r="D239" s="15">
        <v>0.24299999999999999</v>
      </c>
    </row>
    <row r="240" spans="2:4" x14ac:dyDescent="0.2">
      <c r="B240" s="7" t="s">
        <v>323</v>
      </c>
      <c r="C240" s="15">
        <v>0</v>
      </c>
      <c r="D240" s="15">
        <v>0.31</v>
      </c>
    </row>
    <row r="241" spans="2:4" x14ac:dyDescent="0.2">
      <c r="B241" s="7" t="s">
        <v>324</v>
      </c>
      <c r="C241" s="15">
        <v>0</v>
      </c>
      <c r="D241" s="15">
        <v>0.124</v>
      </c>
    </row>
    <row r="242" spans="2:4" x14ac:dyDescent="0.2">
      <c r="B242" s="7" t="s">
        <v>325</v>
      </c>
      <c r="C242" s="15">
        <v>0</v>
      </c>
      <c r="D242" s="15">
        <v>0.124</v>
      </c>
    </row>
    <row r="243" spans="2:4" x14ac:dyDescent="0.2">
      <c r="B243" s="7" t="s">
        <v>326</v>
      </c>
      <c r="C243" s="15">
        <v>0</v>
      </c>
      <c r="D243" s="15">
        <v>0.13900000000000001</v>
      </c>
    </row>
    <row r="244" spans="2:4" x14ac:dyDescent="0.2">
      <c r="B244" s="7" t="s">
        <v>327</v>
      </c>
      <c r="C244" s="15">
        <v>0</v>
      </c>
      <c r="D244" s="15">
        <v>0.20499999999999999</v>
      </c>
    </row>
    <row r="245" spans="2:4" x14ac:dyDescent="0.2">
      <c r="B245" s="7" t="s">
        <v>328</v>
      </c>
      <c r="C245" s="15">
        <v>0</v>
      </c>
      <c r="D245" s="15">
        <v>0.21199999999999999</v>
      </c>
    </row>
    <row r="246" spans="2:4" x14ac:dyDescent="0.2">
      <c r="B246" s="7" t="s">
        <v>329</v>
      </c>
      <c r="C246" s="15">
        <v>0</v>
      </c>
      <c r="D246" s="15">
        <v>0.124</v>
      </c>
    </row>
    <row r="247" spans="2:4" x14ac:dyDescent="0.2">
      <c r="B247" s="7" t="s">
        <v>330</v>
      </c>
      <c r="C247" s="15">
        <v>0</v>
      </c>
      <c r="D247" s="15">
        <v>0.124</v>
      </c>
    </row>
    <row r="248" spans="2:4" x14ac:dyDescent="0.2">
      <c r="B248" s="7" t="s">
        <v>331</v>
      </c>
      <c r="C248" s="15">
        <v>0</v>
      </c>
      <c r="D248" s="15">
        <v>0.21199999999999999</v>
      </c>
    </row>
    <row r="249" spans="2:4" x14ac:dyDescent="0.2">
      <c r="B249" s="7" t="s">
        <v>332</v>
      </c>
      <c r="C249" s="15">
        <v>0</v>
      </c>
      <c r="D249" s="15">
        <v>0.28299999999999997</v>
      </c>
    </row>
    <row r="250" spans="2:4" x14ac:dyDescent="0.2">
      <c r="B250" s="7" t="s">
        <v>333</v>
      </c>
      <c r="C250" s="15">
        <v>0</v>
      </c>
      <c r="D250" s="15">
        <v>0.313</v>
      </c>
    </row>
    <row r="251" spans="2:4" x14ac:dyDescent="0.2">
      <c r="B251" s="7" t="s">
        <v>331</v>
      </c>
      <c r="C251" s="15">
        <v>0</v>
      </c>
      <c r="D251" s="15">
        <v>0.17</v>
      </c>
    </row>
    <row r="252" spans="2:4" x14ac:dyDescent="0.2">
      <c r="B252" s="7" t="s">
        <v>501</v>
      </c>
      <c r="C252" s="15">
        <v>0</v>
      </c>
      <c r="D252" s="15">
        <v>0.16400000000000001</v>
      </c>
    </row>
    <row r="253" spans="2:4" x14ac:dyDescent="0.2">
      <c r="B253" s="7" t="s">
        <v>502</v>
      </c>
      <c r="C253" s="15">
        <v>0</v>
      </c>
      <c r="D253" s="15">
        <v>0.16400000000000001</v>
      </c>
    </row>
    <row r="254" spans="2:4" x14ac:dyDescent="0.2">
      <c r="B254" s="7" t="s">
        <v>334</v>
      </c>
      <c r="C254" s="15">
        <v>0</v>
      </c>
      <c r="D254" s="15">
        <v>7.8E-2</v>
      </c>
    </row>
    <row r="255" spans="2:4" x14ac:dyDescent="0.2">
      <c r="B255" s="7" t="s">
        <v>335</v>
      </c>
      <c r="C255" s="15">
        <v>0</v>
      </c>
      <c r="D255" s="15">
        <v>9.6000000000000002E-2</v>
      </c>
    </row>
    <row r="256" spans="2:4" x14ac:dyDescent="0.2">
      <c r="B256" s="7" t="s">
        <v>336</v>
      </c>
      <c r="C256" s="15">
        <v>0</v>
      </c>
      <c r="D256" s="15">
        <v>0.13700000000000001</v>
      </c>
    </row>
    <row r="257" spans="2:4" x14ac:dyDescent="0.2">
      <c r="B257" s="7" t="s">
        <v>337</v>
      </c>
      <c r="C257" s="15">
        <v>0</v>
      </c>
      <c r="D257" s="15">
        <v>0.18</v>
      </c>
    </row>
    <row r="258" spans="2:4" x14ac:dyDescent="0.2">
      <c r="B258" s="7" t="s">
        <v>338</v>
      </c>
      <c r="C258" s="15">
        <v>0</v>
      </c>
      <c r="D258" s="15">
        <v>0.224</v>
      </c>
    </row>
    <row r="259" spans="2:4" x14ac:dyDescent="0.2">
      <c r="B259" s="7" t="s">
        <v>340</v>
      </c>
      <c r="C259" s="15">
        <v>0</v>
      </c>
      <c r="D259" s="15">
        <v>0.12</v>
      </c>
    </row>
    <row r="260" spans="2:4" x14ac:dyDescent="0.2">
      <c r="B260" s="7" t="s">
        <v>339</v>
      </c>
      <c r="C260" s="15">
        <v>0</v>
      </c>
      <c r="D260" s="15">
        <v>0.12</v>
      </c>
    </row>
    <row r="261" spans="2:4" x14ac:dyDescent="0.2">
      <c r="B261" s="7" t="s">
        <v>341</v>
      </c>
      <c r="C261" s="15">
        <v>0</v>
      </c>
      <c r="D261" s="15">
        <v>0.2</v>
      </c>
    </row>
    <row r="262" spans="2:4" x14ac:dyDescent="0.2">
      <c r="B262" s="7" t="s">
        <v>342</v>
      </c>
      <c r="C262" s="15">
        <v>0</v>
      </c>
      <c r="D262" s="15">
        <v>0.22</v>
      </c>
    </row>
    <row r="263" spans="2:4" x14ac:dyDescent="0.2">
      <c r="B263" s="7" t="s">
        <v>343</v>
      </c>
      <c r="C263" s="15">
        <v>0</v>
      </c>
      <c r="D263" s="15">
        <v>0.28999999999999998</v>
      </c>
    </row>
    <row r="264" spans="2:4" x14ac:dyDescent="0.2">
      <c r="B264" s="7" t="s">
        <v>344</v>
      </c>
      <c r="C264" s="15">
        <v>0</v>
      </c>
      <c r="D264" s="15">
        <v>0.14799999999999999</v>
      </c>
    </row>
    <row r="265" spans="2:4" x14ac:dyDescent="0.2">
      <c r="B265" s="7" t="s">
        <v>345</v>
      </c>
      <c r="C265" s="15">
        <v>0</v>
      </c>
      <c r="D265" s="15">
        <v>0.28000000000000003</v>
      </c>
    </row>
    <row r="266" spans="2:4" x14ac:dyDescent="0.2">
      <c r="B266" s="7" t="s">
        <v>346</v>
      </c>
      <c r="C266" s="15">
        <v>0</v>
      </c>
      <c r="D266" s="15">
        <v>0.36</v>
      </c>
    </row>
    <row r="267" spans="2:4" x14ac:dyDescent="0.2">
      <c r="B267" s="7" t="s">
        <v>347</v>
      </c>
      <c r="C267" s="15">
        <v>0</v>
      </c>
      <c r="D267" s="15">
        <v>0.39700000000000002</v>
      </c>
    </row>
    <row r="268" spans="2:4" x14ac:dyDescent="0.2">
      <c r="B268" s="4" t="s">
        <v>442</v>
      </c>
      <c r="C268" s="17">
        <v>0</v>
      </c>
      <c r="D268" s="17">
        <v>6.0999999999999999E-2</v>
      </c>
    </row>
    <row r="269" spans="2:4" x14ac:dyDescent="0.2">
      <c r="B269" s="4" t="s">
        <v>443</v>
      </c>
      <c r="C269" s="17">
        <v>0</v>
      </c>
      <c r="D269" s="17">
        <v>0.10100000000000001</v>
      </c>
    </row>
    <row r="270" spans="2:4" x14ac:dyDescent="0.2">
      <c r="B270" s="4" t="s">
        <v>444</v>
      </c>
      <c r="C270" s="17">
        <v>0</v>
      </c>
      <c r="D270" s="17">
        <v>0.13100000000000001</v>
      </c>
    </row>
    <row r="271" spans="2:4" x14ac:dyDescent="0.2">
      <c r="B271" s="4" t="s">
        <v>445</v>
      </c>
      <c r="C271" s="17">
        <v>0</v>
      </c>
      <c r="D271" s="17">
        <v>0.14499999999999999</v>
      </c>
    </row>
    <row r="272" spans="2:4" x14ac:dyDescent="0.2">
      <c r="B272" s="4" t="s">
        <v>446</v>
      </c>
      <c r="C272" s="17">
        <v>0</v>
      </c>
      <c r="D272" s="17">
        <v>0.17599999999999999</v>
      </c>
    </row>
    <row r="273" spans="2:4" x14ac:dyDescent="0.2">
      <c r="B273" s="4" t="s">
        <v>447</v>
      </c>
      <c r="C273" s="17">
        <v>0</v>
      </c>
      <c r="D273" s="17">
        <v>0.19600000000000001</v>
      </c>
    </row>
    <row r="274" spans="2:4" x14ac:dyDescent="0.2">
      <c r="B274" s="4" t="s">
        <v>448</v>
      </c>
      <c r="C274" s="17">
        <v>0</v>
      </c>
      <c r="D274" s="17">
        <v>0.1</v>
      </c>
    </row>
    <row r="275" spans="2:4" x14ac:dyDescent="0.2">
      <c r="B275" s="4" t="s">
        <v>449</v>
      </c>
      <c r="C275" s="17">
        <v>0</v>
      </c>
      <c r="D275" s="17">
        <v>0.13500000000000001</v>
      </c>
    </row>
    <row r="276" spans="2:4" x14ac:dyDescent="0.2">
      <c r="B276" s="4" t="s">
        <v>450</v>
      </c>
      <c r="C276" s="17">
        <v>0</v>
      </c>
      <c r="D276" s="17">
        <v>0.17100000000000001</v>
      </c>
    </row>
    <row r="277" spans="2:4" x14ac:dyDescent="0.2">
      <c r="B277" s="4" t="s">
        <v>451</v>
      </c>
      <c r="C277" s="17">
        <v>0</v>
      </c>
      <c r="D277" s="17">
        <v>0.19</v>
      </c>
    </row>
    <row r="278" spans="2:4" x14ac:dyDescent="0.2">
      <c r="B278" s="4" t="s">
        <v>452</v>
      </c>
      <c r="C278" s="17">
        <v>0</v>
      </c>
      <c r="D278" s="17">
        <v>0.21099999999999999</v>
      </c>
    </row>
    <row r="279" spans="2:4" x14ac:dyDescent="0.2">
      <c r="B279" s="4" t="s">
        <v>453</v>
      </c>
      <c r="C279" s="17">
        <v>0</v>
      </c>
      <c r="D279" s="17">
        <v>0.22500000000000001</v>
      </c>
    </row>
    <row r="280" spans="2:4" x14ac:dyDescent="0.2">
      <c r="B280" s="4" t="s">
        <v>454</v>
      </c>
      <c r="C280" s="17">
        <v>0</v>
      </c>
      <c r="D280" s="17">
        <v>0.151</v>
      </c>
    </row>
    <row r="281" spans="2:4" x14ac:dyDescent="0.2">
      <c r="B281" s="4" t="s">
        <v>455</v>
      </c>
      <c r="C281" s="17">
        <v>0</v>
      </c>
      <c r="D281" s="17">
        <v>0.161</v>
      </c>
    </row>
    <row r="282" spans="2:4" x14ac:dyDescent="0.2">
      <c r="B282" s="4" t="s">
        <v>456</v>
      </c>
      <c r="C282" s="17">
        <v>0</v>
      </c>
      <c r="D282" s="17">
        <v>0.17799999999999999</v>
      </c>
    </row>
    <row r="283" spans="2:4" x14ac:dyDescent="0.2">
      <c r="B283" s="4" t="s">
        <v>457</v>
      </c>
      <c r="C283" s="17">
        <v>0</v>
      </c>
      <c r="D283" s="17">
        <v>0.19</v>
      </c>
    </row>
    <row r="284" spans="2:4" x14ac:dyDescent="0.2">
      <c r="B284" s="4" t="s">
        <v>458</v>
      </c>
      <c r="C284" s="17">
        <v>0</v>
      </c>
      <c r="D284" s="17">
        <v>0.218</v>
      </c>
    </row>
    <row r="285" spans="2:4" x14ac:dyDescent="0.2">
      <c r="B285" s="4" t="s">
        <v>459</v>
      </c>
      <c r="C285" s="17">
        <v>0</v>
      </c>
      <c r="D285" s="17">
        <v>0.22600000000000001</v>
      </c>
    </row>
    <row r="286" spans="2:4" x14ac:dyDescent="0.2">
      <c r="B286" s="4" t="s">
        <v>460</v>
      </c>
      <c r="C286" s="17">
        <v>0</v>
      </c>
      <c r="D286" s="17">
        <v>0.151</v>
      </c>
    </row>
    <row r="287" spans="2:4" x14ac:dyDescent="0.2">
      <c r="B287" s="4" t="s">
        <v>461</v>
      </c>
      <c r="C287" s="17">
        <v>0</v>
      </c>
      <c r="D287" s="17">
        <v>0.161</v>
      </c>
    </row>
    <row r="288" spans="2:4" x14ac:dyDescent="0.2">
      <c r="B288" s="4" t="s">
        <v>462</v>
      </c>
      <c r="C288" s="17">
        <v>0</v>
      </c>
      <c r="D288" s="17">
        <v>0.17799999999999999</v>
      </c>
    </row>
    <row r="289" spans="2:4" x14ac:dyDescent="0.2">
      <c r="B289" s="4" t="s">
        <v>463</v>
      </c>
      <c r="C289" s="17">
        <v>0</v>
      </c>
      <c r="D289" s="17">
        <v>0.19</v>
      </c>
    </row>
    <row r="290" spans="2:4" x14ac:dyDescent="0.2">
      <c r="B290" s="4" t="s">
        <v>464</v>
      </c>
      <c r="C290" s="17">
        <v>0</v>
      </c>
      <c r="D290" s="17">
        <v>0.218</v>
      </c>
    </row>
    <row r="291" spans="2:4" x14ac:dyDescent="0.2">
      <c r="B291" s="4" t="s">
        <v>465</v>
      </c>
      <c r="C291" s="17">
        <v>0</v>
      </c>
      <c r="D291" s="17">
        <v>0.22600000000000001</v>
      </c>
    </row>
    <row r="292" spans="2:4" x14ac:dyDescent="0.2">
      <c r="B292" s="4" t="s">
        <v>466</v>
      </c>
      <c r="C292" s="17">
        <v>0</v>
      </c>
      <c r="D292" s="17">
        <v>0.11600000000000001</v>
      </c>
    </row>
    <row r="293" spans="2:4" x14ac:dyDescent="0.2">
      <c r="B293" s="4" t="s">
        <v>467</v>
      </c>
      <c r="C293" s="17">
        <v>0</v>
      </c>
      <c r="D293" s="17">
        <v>0.17199999999999999</v>
      </c>
    </row>
    <row r="294" spans="2:4" x14ac:dyDescent="0.2">
      <c r="B294" s="4" t="s">
        <v>468</v>
      </c>
      <c r="C294" s="17">
        <v>0</v>
      </c>
      <c r="D294" s="17">
        <v>0.23400000000000001</v>
      </c>
    </row>
    <row r="295" spans="2:4" x14ac:dyDescent="0.2">
      <c r="B295" s="4" t="s">
        <v>469</v>
      </c>
      <c r="C295" s="17">
        <v>0</v>
      </c>
      <c r="D295" s="17">
        <v>0.34699999999999998</v>
      </c>
    </row>
    <row r="296" spans="2:4" x14ac:dyDescent="0.2">
      <c r="B296" s="7" t="s">
        <v>249</v>
      </c>
      <c r="C296" s="15">
        <v>0</v>
      </c>
      <c r="D296" s="15">
        <v>4.2000000000000003E-2</v>
      </c>
    </row>
    <row r="297" spans="2:4" x14ac:dyDescent="0.2">
      <c r="B297" s="7" t="s">
        <v>250</v>
      </c>
      <c r="C297" s="15">
        <v>0</v>
      </c>
      <c r="D297" s="15">
        <v>5.8000000000000003E-2</v>
      </c>
    </row>
    <row r="298" spans="2:4" x14ac:dyDescent="0.2">
      <c r="B298" s="7" t="s">
        <v>253</v>
      </c>
      <c r="C298" s="15">
        <v>0</v>
      </c>
      <c r="D298" s="15">
        <v>9.7000000000000003E-2</v>
      </c>
    </row>
    <row r="299" spans="2:4" x14ac:dyDescent="0.2">
      <c r="B299" s="7" t="s">
        <v>251</v>
      </c>
      <c r="C299" s="15">
        <v>0</v>
      </c>
      <c r="D299" s="15">
        <v>0.11600000000000001</v>
      </c>
    </row>
    <row r="300" spans="2:4" x14ac:dyDescent="0.2">
      <c r="B300" s="7" t="s">
        <v>252</v>
      </c>
      <c r="C300" s="15">
        <v>0</v>
      </c>
      <c r="D300" s="15">
        <v>0.161</v>
      </c>
    </row>
    <row r="301" spans="2:4" x14ac:dyDescent="0.2">
      <c r="B301" s="7" t="s">
        <v>254</v>
      </c>
      <c r="C301" s="15">
        <v>0</v>
      </c>
      <c r="D301" s="15">
        <v>0.21299999999999999</v>
      </c>
    </row>
    <row r="302" spans="2:4" x14ac:dyDescent="0.2">
      <c r="B302" s="7" t="s">
        <v>255</v>
      </c>
      <c r="C302" s="15">
        <v>0</v>
      </c>
      <c r="D302" s="15">
        <v>0.12</v>
      </c>
    </row>
    <row r="303" spans="2:4" x14ac:dyDescent="0.2">
      <c r="B303" s="7" t="s">
        <v>256</v>
      </c>
      <c r="C303" s="15">
        <v>0</v>
      </c>
      <c r="D303" s="15">
        <v>0.12</v>
      </c>
    </row>
    <row r="304" spans="2:4" x14ac:dyDescent="0.2">
      <c r="B304" s="7" t="s">
        <v>257</v>
      </c>
      <c r="C304" s="15">
        <v>0</v>
      </c>
      <c r="D304" s="15">
        <v>0.2</v>
      </c>
    </row>
    <row r="305" spans="2:5" x14ac:dyDescent="0.2">
      <c r="B305" s="7" t="s">
        <v>258</v>
      </c>
      <c r="C305" s="15">
        <v>0</v>
      </c>
      <c r="D305" s="15">
        <v>0.22</v>
      </c>
    </row>
    <row r="306" spans="2:5" x14ac:dyDescent="0.2">
      <c r="B306" s="7" t="s">
        <v>259</v>
      </c>
      <c r="C306" s="15">
        <v>0</v>
      </c>
      <c r="D306" s="15">
        <v>0.28999999999999998</v>
      </c>
    </row>
    <row r="307" spans="2:5" x14ac:dyDescent="0.2">
      <c r="B307" s="7" t="s">
        <v>260</v>
      </c>
      <c r="C307" s="15">
        <v>0</v>
      </c>
      <c r="D307" s="15">
        <v>0.32100000000000001</v>
      </c>
    </row>
    <row r="308" spans="2:5" x14ac:dyDescent="0.2">
      <c r="B308" s="7" t="s">
        <v>262</v>
      </c>
      <c r="C308" s="15">
        <v>0</v>
      </c>
      <c r="D308" s="15">
        <v>0.17</v>
      </c>
    </row>
    <row r="309" spans="2:5" x14ac:dyDescent="0.2">
      <c r="B309" s="7" t="s">
        <v>263</v>
      </c>
      <c r="C309" s="15">
        <v>0</v>
      </c>
      <c r="D309" s="15">
        <v>4.7E-2</v>
      </c>
    </row>
    <row r="310" spans="2:5" x14ac:dyDescent="0.2">
      <c r="B310" s="7" t="s">
        <v>264</v>
      </c>
      <c r="C310" s="15">
        <v>0</v>
      </c>
      <c r="D310" s="15">
        <v>6.4000000000000001E-2</v>
      </c>
    </row>
    <row r="311" spans="2:5" x14ac:dyDescent="0.2">
      <c r="B311" s="7" t="s">
        <v>265</v>
      </c>
      <c r="C311" s="15">
        <v>0</v>
      </c>
      <c r="D311" s="15">
        <v>0.113</v>
      </c>
    </row>
    <row r="312" spans="2:5" x14ac:dyDescent="0.2">
      <c r="B312" s="7" t="s">
        <v>266</v>
      </c>
      <c r="C312" s="15">
        <v>0</v>
      </c>
      <c r="D312" s="15">
        <v>0.14499999999999999</v>
      </c>
    </row>
    <row r="313" spans="2:5" x14ac:dyDescent="0.2">
      <c r="B313" s="7" t="s">
        <v>267</v>
      </c>
      <c r="C313" s="15">
        <v>0</v>
      </c>
      <c r="D313" s="15">
        <v>0.17799999999999999</v>
      </c>
    </row>
    <row r="314" spans="2:5" x14ac:dyDescent="0.2">
      <c r="B314" s="7" t="s">
        <v>268</v>
      </c>
      <c r="C314" s="15">
        <v>0</v>
      </c>
      <c r="D314" s="15">
        <v>0.105</v>
      </c>
      <c r="E314" s="28"/>
    </row>
    <row r="315" spans="2:5" x14ac:dyDescent="0.2">
      <c r="B315" s="7" t="s">
        <v>269</v>
      </c>
      <c r="C315" s="15">
        <v>0</v>
      </c>
      <c r="D315" s="15">
        <v>0.13</v>
      </c>
      <c r="E315" s="29"/>
    </row>
    <row r="316" spans="2:5" x14ac:dyDescent="0.2">
      <c r="B316" s="7" t="s">
        <v>270</v>
      </c>
      <c r="C316" s="15">
        <v>0</v>
      </c>
      <c r="D316" s="15">
        <v>0.20300000000000001</v>
      </c>
    </row>
    <row r="317" spans="2:5" x14ac:dyDescent="0.2">
      <c r="B317" s="7" t="s">
        <v>271</v>
      </c>
      <c r="C317" s="15">
        <v>0</v>
      </c>
      <c r="D317" s="15">
        <v>0.24299999999999999</v>
      </c>
    </row>
    <row r="318" spans="2:5" x14ac:dyDescent="0.2">
      <c r="B318" s="7" t="s">
        <v>272</v>
      </c>
      <c r="C318" s="15">
        <v>0</v>
      </c>
      <c r="D318" s="15">
        <v>0.31</v>
      </c>
    </row>
    <row r="319" spans="2:5" x14ac:dyDescent="0.2">
      <c r="B319" s="7" t="s">
        <v>273</v>
      </c>
      <c r="C319" s="15">
        <v>0</v>
      </c>
      <c r="D319" s="15">
        <v>0.124</v>
      </c>
    </row>
    <row r="320" spans="2:5" x14ac:dyDescent="0.2">
      <c r="B320" s="7" t="s">
        <v>274</v>
      </c>
      <c r="C320" s="15">
        <v>0</v>
      </c>
      <c r="D320" s="15">
        <v>0.124</v>
      </c>
    </row>
    <row r="321" spans="2:4" x14ac:dyDescent="0.2">
      <c r="B321" s="7" t="s">
        <v>275</v>
      </c>
      <c r="C321" s="15">
        <v>0</v>
      </c>
      <c r="D321" s="15">
        <v>0.13900000000000001</v>
      </c>
    </row>
    <row r="322" spans="2:4" x14ac:dyDescent="0.2">
      <c r="B322" s="7" t="s">
        <v>276</v>
      </c>
      <c r="C322" s="15">
        <v>0</v>
      </c>
      <c r="D322" s="15">
        <v>0.20499999999999999</v>
      </c>
    </row>
    <row r="323" spans="2:4" x14ac:dyDescent="0.2">
      <c r="B323" s="7" t="s">
        <v>277</v>
      </c>
      <c r="C323" s="15">
        <v>0</v>
      </c>
      <c r="D323" s="15">
        <v>0.21199999999999999</v>
      </c>
    </row>
    <row r="324" spans="2:4" x14ac:dyDescent="0.2">
      <c r="B324" s="7" t="s">
        <v>278</v>
      </c>
      <c r="C324" s="15">
        <v>0</v>
      </c>
      <c r="D324" s="15">
        <v>0.124</v>
      </c>
    </row>
    <row r="325" spans="2:4" x14ac:dyDescent="0.2">
      <c r="B325" s="7" t="s">
        <v>279</v>
      </c>
      <c r="C325" s="15">
        <v>0</v>
      </c>
      <c r="D325" s="15">
        <v>0.124</v>
      </c>
    </row>
    <row r="326" spans="2:4" x14ac:dyDescent="0.2">
      <c r="B326" s="7" t="s">
        <v>280</v>
      </c>
      <c r="C326" s="15">
        <v>0</v>
      </c>
      <c r="D326" s="15">
        <v>0.21199999999999999</v>
      </c>
    </row>
    <row r="327" spans="2:4" x14ac:dyDescent="0.2">
      <c r="B327" s="7" t="s">
        <v>281</v>
      </c>
      <c r="C327" s="15">
        <v>0</v>
      </c>
      <c r="D327" s="15">
        <v>0.28299999999999997</v>
      </c>
    </row>
    <row r="328" spans="2:4" x14ac:dyDescent="0.2">
      <c r="B328" s="7" t="s">
        <v>282</v>
      </c>
      <c r="C328" s="15">
        <v>0</v>
      </c>
      <c r="D328" s="15">
        <v>0.313</v>
      </c>
    </row>
    <row r="329" spans="2:4" x14ac:dyDescent="0.2">
      <c r="B329" s="7" t="s">
        <v>283</v>
      </c>
      <c r="C329" s="15">
        <v>0</v>
      </c>
      <c r="D329" s="15">
        <v>0.17</v>
      </c>
    </row>
    <row r="330" spans="2:4" x14ac:dyDescent="0.2">
      <c r="B330" s="7" t="s">
        <v>284</v>
      </c>
      <c r="C330" s="15">
        <v>0</v>
      </c>
      <c r="D330" s="15">
        <v>0.16400000000000001</v>
      </c>
    </row>
    <row r="331" spans="2:4" x14ac:dyDescent="0.2">
      <c r="B331" s="7" t="s">
        <v>285</v>
      </c>
      <c r="C331" s="15">
        <v>0</v>
      </c>
      <c r="D331" s="15">
        <v>7.8E-2</v>
      </c>
    </row>
    <row r="332" spans="2:4" x14ac:dyDescent="0.2">
      <c r="B332" s="7" t="s">
        <v>286</v>
      </c>
      <c r="C332" s="15">
        <v>0</v>
      </c>
      <c r="D332" s="15">
        <v>9.6000000000000002E-2</v>
      </c>
    </row>
    <row r="333" spans="2:4" x14ac:dyDescent="0.2">
      <c r="B333" s="7" t="s">
        <v>287</v>
      </c>
      <c r="C333" s="15">
        <v>0</v>
      </c>
      <c r="D333" s="15">
        <v>0.13700000000000001</v>
      </c>
    </row>
    <row r="334" spans="2:4" x14ac:dyDescent="0.2">
      <c r="B334" s="7" t="s">
        <v>288</v>
      </c>
      <c r="C334" s="15">
        <v>0</v>
      </c>
      <c r="D334" s="15">
        <v>0.18</v>
      </c>
    </row>
    <row r="335" spans="2:4" x14ac:dyDescent="0.2">
      <c r="B335" s="7" t="s">
        <v>289</v>
      </c>
      <c r="C335" s="15">
        <v>0</v>
      </c>
      <c r="D335" s="15">
        <v>0.224</v>
      </c>
    </row>
    <row r="336" spans="2:4" x14ac:dyDescent="0.2">
      <c r="B336" s="7" t="s">
        <v>291</v>
      </c>
      <c r="C336" s="15">
        <v>0</v>
      </c>
      <c r="D336" s="15">
        <v>0.12</v>
      </c>
    </row>
    <row r="337" spans="2:4" x14ac:dyDescent="0.2">
      <c r="B337" s="7" t="s">
        <v>292</v>
      </c>
      <c r="C337" s="15">
        <v>0</v>
      </c>
      <c r="D337" s="15">
        <v>0.12</v>
      </c>
    </row>
    <row r="338" spans="2:4" x14ac:dyDescent="0.2">
      <c r="B338" s="7" t="s">
        <v>293</v>
      </c>
      <c r="C338" s="15">
        <v>0</v>
      </c>
      <c r="D338" s="15">
        <v>0.2</v>
      </c>
    </row>
    <row r="339" spans="2:4" x14ac:dyDescent="0.2">
      <c r="B339" s="7" t="s">
        <v>294</v>
      </c>
      <c r="C339" s="15">
        <v>0</v>
      </c>
      <c r="D339" s="15">
        <v>0.22</v>
      </c>
    </row>
    <row r="340" spans="2:4" x14ac:dyDescent="0.2">
      <c r="B340" s="7" t="s">
        <v>295</v>
      </c>
      <c r="C340" s="15">
        <v>0</v>
      </c>
      <c r="D340" s="15">
        <v>0.28999999999999998</v>
      </c>
    </row>
    <row r="341" spans="2:4" x14ac:dyDescent="0.2">
      <c r="B341" s="7" t="s">
        <v>296</v>
      </c>
      <c r="C341" s="15">
        <v>0</v>
      </c>
      <c r="D341" s="15">
        <v>0.14799999999999999</v>
      </c>
    </row>
    <row r="342" spans="2:4" x14ac:dyDescent="0.2">
      <c r="B342" s="7" t="s">
        <v>297</v>
      </c>
      <c r="C342" s="15">
        <v>0</v>
      </c>
      <c r="D342" s="15">
        <v>0.28000000000000003</v>
      </c>
    </row>
    <row r="343" spans="2:4" x14ac:dyDescent="0.2">
      <c r="B343" s="7" t="s">
        <v>298</v>
      </c>
      <c r="C343" s="15">
        <v>0</v>
      </c>
      <c r="D343" s="15">
        <v>0.36</v>
      </c>
    </row>
    <row r="344" spans="2:4" x14ac:dyDescent="0.2">
      <c r="B344" s="7" t="s">
        <v>299</v>
      </c>
      <c r="C344" s="15">
        <v>0</v>
      </c>
      <c r="D344" s="15">
        <v>0.39700000000000002</v>
      </c>
    </row>
    <row r="345" spans="2:4" x14ac:dyDescent="0.2">
      <c r="B345" s="7"/>
      <c r="C345" s="15"/>
      <c r="D345" s="15"/>
    </row>
    <row r="346" spans="2:4" x14ac:dyDescent="0.2">
      <c r="B346" s="7"/>
      <c r="C346" s="15"/>
      <c r="D346" s="15"/>
    </row>
    <row r="347" spans="2:4" x14ac:dyDescent="0.2">
      <c r="B347" s="7"/>
      <c r="C347" s="15"/>
      <c r="D347" s="15"/>
    </row>
    <row r="348" spans="2:4" x14ac:dyDescent="0.2">
      <c r="B348" s="7"/>
      <c r="C348" s="15"/>
      <c r="D348" s="15"/>
    </row>
    <row r="349" spans="2:4" x14ac:dyDescent="0.2">
      <c r="B349" s="7"/>
      <c r="C349" s="15"/>
      <c r="D349" s="15"/>
    </row>
    <row r="350" spans="2:4" x14ac:dyDescent="0.2">
      <c r="B350" s="7"/>
      <c r="C350" s="15"/>
      <c r="D350" s="15"/>
    </row>
    <row r="351" spans="2:4" x14ac:dyDescent="0.2">
      <c r="B351" s="7"/>
      <c r="C351" s="15"/>
      <c r="D351" s="15"/>
    </row>
    <row r="352" spans="2:4" x14ac:dyDescent="0.2">
      <c r="B352" s="7"/>
      <c r="C352" s="15"/>
      <c r="D352" s="15"/>
    </row>
    <row r="354" spans="2:4" ht="15.75" x14ac:dyDescent="0.25">
      <c r="B354" s="22" t="s">
        <v>52</v>
      </c>
      <c r="C354" s="23"/>
      <c r="D354" s="24"/>
    </row>
    <row r="355" spans="2:4" x14ac:dyDescent="0.2">
      <c r="B355" s="6" t="s">
        <v>28</v>
      </c>
      <c r="C355" s="14" t="s">
        <v>2</v>
      </c>
      <c r="D355" s="14" t="s">
        <v>3</v>
      </c>
    </row>
    <row r="356" spans="2:4" x14ac:dyDescent="0.2">
      <c r="B356" s="4" t="s">
        <v>470</v>
      </c>
      <c r="C356" s="17">
        <v>0</v>
      </c>
      <c r="D356" s="17">
        <v>8.6999999999999994E-2</v>
      </c>
    </row>
    <row r="357" spans="2:4" x14ac:dyDescent="0.2">
      <c r="B357" s="4" t="s">
        <v>471</v>
      </c>
      <c r="C357" s="17">
        <v>0</v>
      </c>
      <c r="D357" s="17">
        <v>0.03</v>
      </c>
    </row>
    <row r="358" spans="2:4" x14ac:dyDescent="0.2">
      <c r="B358" s="4" t="s">
        <v>472</v>
      </c>
      <c r="C358" s="17">
        <v>0</v>
      </c>
      <c r="D358" s="17">
        <v>1.7999999999999999E-2</v>
      </c>
    </row>
    <row r="359" spans="2:4" x14ac:dyDescent="0.2">
      <c r="B359" s="7" t="s">
        <v>348</v>
      </c>
      <c r="C359" s="15">
        <v>0</v>
      </c>
      <c r="D359" s="15">
        <v>2.9000000000000001E-2</v>
      </c>
    </row>
    <row r="360" spans="2:4" x14ac:dyDescent="0.2">
      <c r="B360" s="7" t="s">
        <v>351</v>
      </c>
      <c r="C360" s="15">
        <v>0</v>
      </c>
      <c r="D360" s="15">
        <v>9.9400000000000002E-2</v>
      </c>
    </row>
    <row r="361" spans="2:4" x14ac:dyDescent="0.2">
      <c r="B361" s="7" t="s">
        <v>352</v>
      </c>
      <c r="C361" s="15">
        <v>0</v>
      </c>
      <c r="D361" s="15">
        <v>0.15579999999999999</v>
      </c>
    </row>
    <row r="362" spans="2:4" x14ac:dyDescent="0.2">
      <c r="B362" s="7" t="s">
        <v>353</v>
      </c>
      <c r="C362" s="15">
        <v>0</v>
      </c>
      <c r="D362" s="15">
        <v>0.10009999999999999</v>
      </c>
    </row>
    <row r="363" spans="2:4" x14ac:dyDescent="0.2">
      <c r="B363" s="7" t="s">
        <v>354</v>
      </c>
      <c r="C363" s="15">
        <v>0</v>
      </c>
      <c r="D363" s="15">
        <v>0.15720000000000001</v>
      </c>
    </row>
    <row r="364" spans="2:4" x14ac:dyDescent="0.2">
      <c r="B364" s="7" t="s">
        <v>300</v>
      </c>
      <c r="C364" s="15">
        <v>0</v>
      </c>
      <c r="D364" s="15">
        <v>2.9000000000000001E-2</v>
      </c>
    </row>
    <row r="365" spans="2:4" x14ac:dyDescent="0.2">
      <c r="B365" s="7" t="s">
        <v>355</v>
      </c>
      <c r="C365" s="15">
        <v>0</v>
      </c>
      <c r="D365" s="15">
        <v>9.9400000000000002E-2</v>
      </c>
    </row>
    <row r="366" spans="2:4" x14ac:dyDescent="0.2">
      <c r="B366" s="7" t="s">
        <v>356</v>
      </c>
      <c r="C366" s="15">
        <v>0</v>
      </c>
      <c r="D366" s="15">
        <v>0.15579999999999999</v>
      </c>
    </row>
    <row r="367" spans="2:4" x14ac:dyDescent="0.2">
      <c r="B367" s="7" t="s">
        <v>357</v>
      </c>
      <c r="C367" s="15">
        <v>0</v>
      </c>
      <c r="D367" s="15">
        <v>0.10009999999999999</v>
      </c>
    </row>
    <row r="368" spans="2:4" x14ac:dyDescent="0.2">
      <c r="B368" s="7" t="s">
        <v>358</v>
      </c>
      <c r="C368" s="15">
        <v>0</v>
      </c>
      <c r="D368" s="15">
        <v>0.15720000000000001</v>
      </c>
    </row>
    <row r="369" spans="2:4" x14ac:dyDescent="0.2">
      <c r="B369" s="7"/>
      <c r="C369" s="15"/>
      <c r="D369" s="15"/>
    </row>
    <row r="370" spans="2:4" x14ac:dyDescent="0.2">
      <c r="B370" s="7"/>
      <c r="C370" s="15"/>
      <c r="D370" s="15"/>
    </row>
    <row r="371" spans="2:4" x14ac:dyDescent="0.2">
      <c r="B371" s="7"/>
      <c r="C371" s="15"/>
      <c r="D371" s="15"/>
    </row>
    <row r="372" spans="2:4" x14ac:dyDescent="0.2">
      <c r="B372" s="7"/>
      <c r="C372" s="15"/>
      <c r="D372" s="15"/>
    </row>
    <row r="373" spans="2:4" x14ac:dyDescent="0.2">
      <c r="B373" s="7"/>
      <c r="C373" s="15"/>
      <c r="D373" s="15"/>
    </row>
    <row r="374" spans="2:4" x14ac:dyDescent="0.2">
      <c r="B374" s="7"/>
      <c r="C374" s="15"/>
      <c r="D374" s="15"/>
    </row>
    <row r="375" spans="2:4" x14ac:dyDescent="0.2">
      <c r="B375" s="7"/>
      <c r="C375" s="15"/>
      <c r="D375" s="15"/>
    </row>
    <row r="376" spans="2:4" x14ac:dyDescent="0.2">
      <c r="B376" s="7"/>
      <c r="C376" s="15"/>
      <c r="D376" s="15"/>
    </row>
    <row r="377" spans="2:4" x14ac:dyDescent="0.2">
      <c r="B377" s="7"/>
      <c r="C377" s="15"/>
      <c r="D377" s="15"/>
    </row>
    <row r="378" spans="2:4" x14ac:dyDescent="0.2">
      <c r="B378" s="7"/>
      <c r="C378" s="15"/>
      <c r="D378" s="15"/>
    </row>
    <row r="379" spans="2:4" x14ac:dyDescent="0.2">
      <c r="B379" s="7"/>
      <c r="C379" s="15"/>
      <c r="D379" s="15"/>
    </row>
    <row r="380" spans="2:4" x14ac:dyDescent="0.2">
      <c r="B380" s="7"/>
      <c r="C380" s="15"/>
      <c r="D380" s="15"/>
    </row>
    <row r="381" spans="2:4" x14ac:dyDescent="0.2">
      <c r="B381" s="7"/>
      <c r="C381" s="15"/>
      <c r="D381" s="15"/>
    </row>
    <row r="382" spans="2:4" x14ac:dyDescent="0.2">
      <c r="B382" s="7"/>
      <c r="C382" s="15"/>
      <c r="D382" s="15"/>
    </row>
    <row r="383" spans="2:4" x14ac:dyDescent="0.2">
      <c r="B383" s="7"/>
      <c r="C383" s="15"/>
      <c r="D383" s="15"/>
    </row>
    <row r="384" spans="2:4" x14ac:dyDescent="0.2">
      <c r="B384" s="7"/>
      <c r="C384" s="15"/>
      <c r="D384" s="15"/>
    </row>
    <row r="385" spans="2:4" x14ac:dyDescent="0.2">
      <c r="B385" s="7"/>
      <c r="C385" s="15"/>
      <c r="D385" s="15"/>
    </row>
    <row r="386" spans="2:4" x14ac:dyDescent="0.2">
      <c r="B386" s="7"/>
      <c r="C386" s="15"/>
      <c r="D386" s="15"/>
    </row>
    <row r="387" spans="2:4" x14ac:dyDescent="0.2">
      <c r="B387" s="7"/>
      <c r="C387" s="15"/>
      <c r="D387" s="15"/>
    </row>
    <row r="388" spans="2:4" ht="12" customHeight="1" x14ac:dyDescent="0.2">
      <c r="B388" s="7"/>
      <c r="C388" s="15"/>
      <c r="D388" s="15"/>
    </row>
    <row r="389" spans="2:4" ht="12" customHeight="1" x14ac:dyDescent="0.2">
      <c r="B389" s="7"/>
      <c r="C389" s="15"/>
      <c r="D389" s="15"/>
    </row>
    <row r="390" spans="2:4" x14ac:dyDescent="0.2">
      <c r="B390" s="7"/>
      <c r="C390" s="15"/>
      <c r="D390" s="15"/>
    </row>
    <row r="392" spans="2:4" ht="15.75" x14ac:dyDescent="0.25">
      <c r="B392" s="22" t="s">
        <v>113</v>
      </c>
      <c r="C392" s="23"/>
      <c r="D392" s="24"/>
    </row>
    <row r="393" spans="2:4" x14ac:dyDescent="0.2">
      <c r="B393" s="6" t="s">
        <v>28</v>
      </c>
      <c r="C393" s="14" t="s">
        <v>2</v>
      </c>
      <c r="D393" s="14" t="s">
        <v>3</v>
      </c>
    </row>
    <row r="394" spans="2:4" x14ac:dyDescent="0.2">
      <c r="B394" s="4" t="s">
        <v>361</v>
      </c>
      <c r="C394" s="17">
        <v>0</v>
      </c>
      <c r="D394" s="17">
        <v>1.6400000000000001E-2</v>
      </c>
    </row>
    <row r="395" spans="2:4" ht="12" customHeight="1" x14ac:dyDescent="0.2">
      <c r="B395" s="4" t="s">
        <v>117</v>
      </c>
      <c r="C395" s="17">
        <v>0</v>
      </c>
      <c r="D395" s="17">
        <v>1.4999999999999999E-2</v>
      </c>
    </row>
    <row r="396" spans="2:4" ht="12" customHeight="1" x14ac:dyDescent="0.2">
      <c r="B396" s="7" t="s">
        <v>350</v>
      </c>
      <c r="C396" s="15">
        <v>0</v>
      </c>
      <c r="D396" s="15">
        <v>1.7999999999999999E-2</v>
      </c>
    </row>
    <row r="397" spans="2:4" x14ac:dyDescent="0.2">
      <c r="B397" s="7" t="s">
        <v>290</v>
      </c>
      <c r="C397" s="15">
        <v>0</v>
      </c>
      <c r="D397" s="15">
        <v>1.7999999999999999E-2</v>
      </c>
    </row>
    <row r="399" spans="2:4" ht="15.75" x14ac:dyDescent="0.25">
      <c r="B399" s="22" t="s">
        <v>172</v>
      </c>
      <c r="C399" s="23"/>
      <c r="D399" s="24"/>
    </row>
    <row r="400" spans="2:4" x14ac:dyDescent="0.2">
      <c r="B400" s="6" t="s">
        <v>28</v>
      </c>
      <c r="C400" s="14" t="s">
        <v>2</v>
      </c>
      <c r="D400" s="14" t="s">
        <v>3</v>
      </c>
    </row>
    <row r="401" spans="2:4" x14ac:dyDescent="0.2">
      <c r="B401" s="4" t="s">
        <v>520</v>
      </c>
      <c r="C401" s="17">
        <v>0</v>
      </c>
      <c r="D401" s="17">
        <v>0.02</v>
      </c>
    </row>
    <row r="402" spans="2:4" x14ac:dyDescent="0.2">
      <c r="B402" s="4" t="s">
        <v>521</v>
      </c>
      <c r="C402" s="17">
        <v>0</v>
      </c>
      <c r="D402" s="17">
        <v>0.02</v>
      </c>
    </row>
    <row r="403" spans="2:4" x14ac:dyDescent="0.2">
      <c r="B403" s="4" t="s">
        <v>522</v>
      </c>
      <c r="C403" s="17">
        <v>0</v>
      </c>
      <c r="D403" s="17">
        <v>0.02</v>
      </c>
    </row>
    <row r="404" spans="2:4" x14ac:dyDescent="0.2">
      <c r="B404" s="4" t="s">
        <v>523</v>
      </c>
      <c r="C404" s="17">
        <v>0</v>
      </c>
      <c r="D404" s="17">
        <v>0.06</v>
      </c>
    </row>
    <row r="405" spans="2:4" x14ac:dyDescent="0.2">
      <c r="B405" s="4" t="s">
        <v>524</v>
      </c>
      <c r="C405" s="17">
        <v>0</v>
      </c>
      <c r="D405" s="17">
        <v>0.06</v>
      </c>
    </row>
    <row r="406" spans="2:4" x14ac:dyDescent="0.2">
      <c r="B406" s="4" t="s">
        <v>525</v>
      </c>
      <c r="C406" s="17">
        <v>0</v>
      </c>
      <c r="D406" s="17">
        <v>0.06</v>
      </c>
    </row>
    <row r="407" spans="2:4" x14ac:dyDescent="0.2">
      <c r="B407" s="32" t="s">
        <v>526</v>
      </c>
      <c r="C407" s="17">
        <v>0</v>
      </c>
      <c r="D407" s="17">
        <v>1.2</v>
      </c>
    </row>
    <row r="408" spans="2:4" x14ac:dyDescent="0.2">
      <c r="B408" s="32" t="s">
        <v>527</v>
      </c>
      <c r="C408" s="17">
        <v>0</v>
      </c>
      <c r="D408" s="17">
        <v>1.9</v>
      </c>
    </row>
    <row r="409" spans="2:4" x14ac:dyDescent="0.2">
      <c r="B409" s="32" t="s">
        <v>503</v>
      </c>
      <c r="C409" s="17">
        <v>0</v>
      </c>
      <c r="D409" s="17">
        <v>0.54</v>
      </c>
    </row>
    <row r="410" spans="2:4" x14ac:dyDescent="0.2">
      <c r="B410" s="32" t="s">
        <v>504</v>
      </c>
      <c r="C410" s="17">
        <v>0</v>
      </c>
      <c r="D410" s="17">
        <v>0.35</v>
      </c>
    </row>
    <row r="411" spans="2:4" x14ac:dyDescent="0.2">
      <c r="B411" s="32" t="s">
        <v>505</v>
      </c>
      <c r="C411" s="17">
        <v>0</v>
      </c>
      <c r="D411" s="17">
        <v>0.22</v>
      </c>
    </row>
    <row r="412" spans="2:4" x14ac:dyDescent="0.2">
      <c r="B412" s="32" t="s">
        <v>506</v>
      </c>
      <c r="C412" s="17">
        <v>0</v>
      </c>
      <c r="D412" s="17">
        <v>0.5</v>
      </c>
    </row>
    <row r="413" spans="2:4" x14ac:dyDescent="0.2">
      <c r="B413" s="32" t="s">
        <v>507</v>
      </c>
      <c r="C413" s="17">
        <v>0</v>
      </c>
      <c r="D413" s="17">
        <v>1.1000000000000001</v>
      </c>
    </row>
    <row r="415" spans="2:4" ht="12" customHeight="1" x14ac:dyDescent="0.25">
      <c r="B415" s="20"/>
      <c r="C415" s="20"/>
      <c r="D415" s="20"/>
    </row>
    <row r="416" spans="2:4" ht="12" customHeight="1" x14ac:dyDescent="0.2">
      <c r="B416" s="21"/>
      <c r="C416" s="21"/>
      <c r="D416" s="21"/>
    </row>
    <row r="417" spans="2:4" ht="12" customHeight="1" x14ac:dyDescent="0.2">
      <c r="B417" s="6"/>
      <c r="C417" s="14"/>
      <c r="D417" s="14"/>
    </row>
    <row r="418" spans="2:4" ht="12" customHeight="1" x14ac:dyDescent="0.2">
      <c r="B418" s="4"/>
      <c r="C418" s="17"/>
      <c r="D418" s="17"/>
    </row>
    <row r="419" spans="2:4" x14ac:dyDescent="0.2">
      <c r="B419" s="4"/>
      <c r="C419" s="17"/>
      <c r="D419" s="17"/>
    </row>
    <row r="420" spans="2:4" x14ac:dyDescent="0.2">
      <c r="B420" s="4"/>
      <c r="C420" s="17"/>
      <c r="D420" s="17"/>
    </row>
    <row r="421" spans="2:4" x14ac:dyDescent="0.2">
      <c r="B421" s="4"/>
      <c r="C421" s="17"/>
      <c r="D421" s="17"/>
    </row>
    <row r="422" spans="2:4" x14ac:dyDescent="0.2">
      <c r="B422" s="4"/>
      <c r="C422" s="17"/>
      <c r="D422" s="17"/>
    </row>
    <row r="423" spans="2:4" x14ac:dyDescent="0.2">
      <c r="B423" s="4"/>
      <c r="C423" s="17"/>
      <c r="D423" s="17"/>
    </row>
    <row r="424" spans="2:4" x14ac:dyDescent="0.2">
      <c r="B424" s="4"/>
      <c r="C424" s="17"/>
      <c r="D424" s="17"/>
    </row>
    <row r="425" spans="2:4" x14ac:dyDescent="0.2">
      <c r="B425" s="4"/>
      <c r="C425" s="17"/>
      <c r="D425" s="17"/>
    </row>
    <row r="426" spans="2:4" x14ac:dyDescent="0.2">
      <c r="B426" s="4"/>
      <c r="C426" s="17"/>
      <c r="D426" s="17"/>
    </row>
    <row r="427" spans="2:4" x14ac:dyDescent="0.2">
      <c r="B427" s="4"/>
      <c r="C427" s="17"/>
      <c r="D427" s="17"/>
    </row>
    <row r="428" spans="2:4" x14ac:dyDescent="0.2">
      <c r="B428" s="4"/>
      <c r="C428" s="17"/>
      <c r="D428" s="17"/>
    </row>
    <row r="429" spans="2:4" x14ac:dyDescent="0.2">
      <c r="B429" s="4"/>
      <c r="C429" s="17"/>
      <c r="D429" s="17"/>
    </row>
    <row r="430" spans="2:4" x14ac:dyDescent="0.2">
      <c r="B430" s="4"/>
      <c r="C430" s="17"/>
      <c r="D430" s="17"/>
    </row>
    <row r="432" spans="2:4" ht="15.75" x14ac:dyDescent="0.25">
      <c r="B432" s="22" t="s">
        <v>173</v>
      </c>
      <c r="C432" s="23"/>
      <c r="D432" s="24"/>
    </row>
    <row r="433" spans="2:4" x14ac:dyDescent="0.2">
      <c r="B433" s="6" t="s">
        <v>28</v>
      </c>
      <c r="C433" s="14" t="s">
        <v>2</v>
      </c>
      <c r="D433" s="14" t="s">
        <v>3</v>
      </c>
    </row>
    <row r="434" spans="2:4" x14ac:dyDescent="0.2">
      <c r="B434" s="4" t="s">
        <v>171</v>
      </c>
      <c r="C434" s="17">
        <v>1.2999999999999999E-2</v>
      </c>
      <c r="D434" s="17">
        <v>0.06</v>
      </c>
    </row>
    <row r="435" spans="2:4" x14ac:dyDescent="0.2">
      <c r="B435" s="4" t="s">
        <v>508</v>
      </c>
      <c r="C435" s="17">
        <v>6.0000000000000002E-5</v>
      </c>
      <c r="D435" s="17">
        <v>0.08</v>
      </c>
    </row>
    <row r="436" spans="2:4" x14ac:dyDescent="0.2">
      <c r="B436" s="4" t="s">
        <v>528</v>
      </c>
      <c r="C436" s="17">
        <v>5.0000000000000001E-3</v>
      </c>
      <c r="D436" s="17">
        <v>0.15</v>
      </c>
    </row>
    <row r="437" spans="2:4" x14ac:dyDescent="0.2">
      <c r="B437" s="4" t="s">
        <v>529</v>
      </c>
      <c r="C437" s="17">
        <v>5.0000000000000001E-3</v>
      </c>
      <c r="D437" s="17">
        <v>0.15</v>
      </c>
    </row>
    <row r="438" spans="2:4" x14ac:dyDescent="0.2">
      <c r="B438" s="4" t="s">
        <v>500</v>
      </c>
      <c r="C438" s="17">
        <v>6.0000000000000002E-5</v>
      </c>
      <c r="D438" s="17">
        <v>0.15</v>
      </c>
    </row>
    <row r="439" spans="2:4" x14ac:dyDescent="0.2">
      <c r="B439" s="4" t="s">
        <v>509</v>
      </c>
      <c r="C439" s="17">
        <v>4.5000000000000003E-5</v>
      </c>
      <c r="D439" s="17">
        <v>0.16</v>
      </c>
    </row>
    <row r="440" spans="2:4" x14ac:dyDescent="0.2">
      <c r="B440" s="4" t="s">
        <v>530</v>
      </c>
      <c r="C440" s="17">
        <v>4.5000000000000003E-5</v>
      </c>
      <c r="D440" s="17">
        <v>0.16</v>
      </c>
    </row>
    <row r="442" spans="2:4" ht="15.75" x14ac:dyDescent="0.25">
      <c r="B442" s="22" t="s">
        <v>216</v>
      </c>
      <c r="C442" s="23"/>
      <c r="D442" s="24"/>
    </row>
    <row r="443" spans="2:4" x14ac:dyDescent="0.2">
      <c r="B443" s="6" t="s">
        <v>28</v>
      </c>
      <c r="C443" s="14" t="s">
        <v>2</v>
      </c>
      <c r="D443" s="14" t="s">
        <v>3</v>
      </c>
    </row>
    <row r="444" spans="2:4" x14ac:dyDescent="0.2">
      <c r="B444" s="25" t="s">
        <v>213</v>
      </c>
      <c r="C444" s="26">
        <v>0.01</v>
      </c>
      <c r="D444" s="27">
        <v>0.215</v>
      </c>
    </row>
    <row r="445" spans="2:4" x14ac:dyDescent="0.2">
      <c r="B445" s="31" t="s">
        <v>214</v>
      </c>
      <c r="C445" s="30">
        <v>0.01</v>
      </c>
      <c r="D445" s="16">
        <v>0.13500000000000001</v>
      </c>
    </row>
    <row r="446" spans="2:4" x14ac:dyDescent="0.2">
      <c r="B446" s="7" t="s">
        <v>215</v>
      </c>
      <c r="C446" s="15">
        <v>1.4999999999999999E-2</v>
      </c>
      <c r="D446" s="15">
        <v>0.21</v>
      </c>
    </row>
  </sheetData>
  <mergeCells count="4">
    <mergeCell ref="B204:D204"/>
    <mergeCell ref="B1:D1"/>
    <mergeCell ref="B2:D2"/>
    <mergeCell ref="B203:D203"/>
  </mergeCells>
  <phoneticPr fontId="0" type="noConversion"/>
  <pageMargins left="0.7" right="0.7" top="0.75" bottom="0.75" header="0.3" footer="0.3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5"/>
  <sheetViews>
    <sheetView showRuler="0" workbookViewId="0">
      <selection activeCell="C4" sqref="C4"/>
    </sheetView>
  </sheetViews>
  <sheetFormatPr defaultRowHeight="12" customHeight="1" x14ac:dyDescent="0.25"/>
  <cols>
    <col min="1" max="1" width="1.85546875" customWidth="1"/>
    <col min="2" max="2" width="25.42578125" customWidth="1"/>
  </cols>
  <sheetData>
    <row r="1" spans="1:5" ht="24" customHeight="1" x14ac:dyDescent="0.25">
      <c r="A1" s="1"/>
      <c r="B1" s="175" t="s">
        <v>174</v>
      </c>
      <c r="C1" s="176"/>
      <c r="D1" s="177"/>
      <c r="E1" s="1"/>
    </row>
    <row r="2" spans="1:5" ht="12" customHeight="1" x14ac:dyDescent="0.25">
      <c r="A2" s="1"/>
      <c r="B2" s="9"/>
      <c r="C2" s="8"/>
      <c r="D2" s="10"/>
      <c r="E2" s="1"/>
    </row>
    <row r="3" spans="1:5" ht="12" customHeight="1" x14ac:dyDescent="0.25">
      <c r="A3" s="1"/>
      <c r="B3" s="11" t="s">
        <v>28</v>
      </c>
      <c r="C3" s="12" t="s">
        <v>2</v>
      </c>
      <c r="D3" s="13" t="s">
        <v>3</v>
      </c>
      <c r="E3" s="1"/>
    </row>
    <row r="4" spans="1:5" ht="12" customHeight="1" x14ac:dyDescent="0.25">
      <c r="A4" s="1"/>
      <c r="B4" s="18" t="s">
        <v>54</v>
      </c>
      <c r="C4" s="18"/>
      <c r="D4" s="18"/>
      <c r="E4" s="1"/>
    </row>
    <row r="5" spans="1:5" ht="12" customHeight="1" x14ac:dyDescent="0.25">
      <c r="A5" s="1"/>
      <c r="B5" s="18" t="s">
        <v>55</v>
      </c>
      <c r="C5" s="18"/>
      <c r="D5" s="18"/>
      <c r="E5" s="1"/>
    </row>
    <row r="6" spans="1:5" ht="12" customHeight="1" x14ac:dyDescent="0.25">
      <c r="A6" s="1"/>
      <c r="B6" s="18" t="s">
        <v>56</v>
      </c>
      <c r="C6" s="18"/>
      <c r="D6" s="18"/>
      <c r="E6" s="1"/>
    </row>
    <row r="7" spans="1:5" ht="12" customHeight="1" x14ac:dyDescent="0.25">
      <c r="A7" s="1"/>
      <c r="B7" s="18" t="s">
        <v>57</v>
      </c>
      <c r="C7" s="18"/>
      <c r="D7" s="18"/>
      <c r="E7" s="1"/>
    </row>
    <row r="8" spans="1:5" ht="12" customHeight="1" x14ac:dyDescent="0.25">
      <c r="A8" s="1"/>
      <c r="B8" s="18" t="s">
        <v>58</v>
      </c>
      <c r="C8" s="18"/>
      <c r="D8" s="18"/>
      <c r="E8" s="1"/>
    </row>
    <row r="9" spans="1:5" ht="12" customHeight="1" x14ac:dyDescent="0.25">
      <c r="A9" s="1"/>
      <c r="B9" s="18" t="s">
        <v>59</v>
      </c>
      <c r="C9" s="18"/>
      <c r="D9" s="18"/>
      <c r="E9" s="1"/>
    </row>
    <row r="10" spans="1:5" ht="12" customHeight="1" x14ac:dyDescent="0.25">
      <c r="A10" s="1"/>
      <c r="B10" s="18" t="s">
        <v>60</v>
      </c>
      <c r="C10" s="18"/>
      <c r="D10" s="18"/>
      <c r="E10" s="1"/>
    </row>
    <row r="11" spans="1:5" ht="12" customHeight="1" x14ac:dyDescent="0.25">
      <c r="A11" s="1"/>
      <c r="B11" s="18" t="s">
        <v>61</v>
      </c>
      <c r="C11" s="18"/>
      <c r="D11" s="18"/>
      <c r="E11" s="1"/>
    </row>
    <row r="12" spans="1:5" ht="12" customHeight="1" x14ac:dyDescent="0.25">
      <c r="A12" s="1"/>
      <c r="B12" s="18" t="s">
        <v>62</v>
      </c>
      <c r="C12" s="18"/>
      <c r="D12" s="18"/>
      <c r="E12" s="1"/>
    </row>
    <row r="13" spans="1:5" ht="12" customHeight="1" x14ac:dyDescent="0.25">
      <c r="A13" s="1"/>
      <c r="B13" s="18" t="s">
        <v>63</v>
      </c>
      <c r="C13" s="18"/>
      <c r="D13" s="18"/>
      <c r="E13" s="1"/>
    </row>
    <row r="14" spans="1:5" ht="12" customHeight="1" x14ac:dyDescent="0.25">
      <c r="A14" s="1"/>
      <c r="B14" s="18" t="s">
        <v>64</v>
      </c>
      <c r="C14" s="18"/>
      <c r="D14" s="18"/>
      <c r="E14" s="1"/>
    </row>
    <row r="15" spans="1:5" ht="12" customHeight="1" x14ac:dyDescent="0.25">
      <c r="A15" s="1"/>
      <c r="B15" s="18" t="s">
        <v>65</v>
      </c>
      <c r="C15" s="18"/>
      <c r="D15" s="18"/>
      <c r="E15" s="1"/>
    </row>
    <row r="16" spans="1:5" ht="12" customHeight="1" x14ac:dyDescent="0.25">
      <c r="A16" s="1"/>
      <c r="B16" s="18" t="s">
        <v>66</v>
      </c>
      <c r="C16" s="18"/>
      <c r="D16" s="18"/>
      <c r="E16" s="1"/>
    </row>
    <row r="17" spans="1:5" ht="12" customHeight="1" x14ac:dyDescent="0.25">
      <c r="A17" s="1"/>
      <c r="B17" s="18" t="s">
        <v>67</v>
      </c>
      <c r="C17" s="18"/>
      <c r="D17" s="18"/>
      <c r="E17" s="1"/>
    </row>
    <row r="18" spans="1:5" ht="12" customHeight="1" x14ac:dyDescent="0.25">
      <c r="A18" s="1"/>
      <c r="B18" s="18" t="s">
        <v>68</v>
      </c>
      <c r="C18" s="18"/>
      <c r="D18" s="18"/>
      <c r="E18" s="1"/>
    </row>
    <row r="19" spans="1:5" ht="12" customHeight="1" x14ac:dyDescent="0.25">
      <c r="A19" s="1"/>
      <c r="B19" s="18" t="s">
        <v>69</v>
      </c>
      <c r="C19" s="18"/>
      <c r="D19" s="18"/>
      <c r="E19" s="1"/>
    </row>
    <row r="20" spans="1:5" ht="12" customHeight="1" x14ac:dyDescent="0.25">
      <c r="A20" s="1"/>
      <c r="B20" s="18" t="s">
        <v>70</v>
      </c>
      <c r="C20" s="18"/>
      <c r="D20" s="18"/>
      <c r="E20" s="1"/>
    </row>
    <row r="21" spans="1:5" ht="12" customHeight="1" x14ac:dyDescent="0.25">
      <c r="A21" s="1"/>
      <c r="B21" s="18" t="s">
        <v>71</v>
      </c>
      <c r="C21" s="18"/>
      <c r="D21" s="18"/>
      <c r="E21" s="1"/>
    </row>
    <row r="22" spans="1:5" ht="12" customHeight="1" x14ac:dyDescent="0.25">
      <c r="A22" s="1"/>
      <c r="B22" s="18" t="s">
        <v>72</v>
      </c>
      <c r="C22" s="18"/>
      <c r="D22" s="18"/>
      <c r="E22" s="1"/>
    </row>
    <row r="23" spans="1:5" ht="12" customHeight="1" x14ac:dyDescent="0.25">
      <c r="A23" s="1"/>
      <c r="B23" s="18" t="s">
        <v>73</v>
      </c>
      <c r="C23" s="18"/>
      <c r="D23" s="18"/>
      <c r="E23" s="1"/>
    </row>
    <row r="24" spans="1:5" ht="12" customHeight="1" x14ac:dyDescent="0.25">
      <c r="A24" s="1"/>
      <c r="B24" s="18" t="s">
        <v>74</v>
      </c>
      <c r="C24" s="18"/>
      <c r="D24" s="18"/>
      <c r="E24" s="1"/>
    </row>
    <row r="25" spans="1:5" ht="12" customHeight="1" x14ac:dyDescent="0.25">
      <c r="A25" s="1"/>
      <c r="B25" s="18" t="s">
        <v>75</v>
      </c>
      <c r="C25" s="18"/>
      <c r="D25" s="18"/>
      <c r="E25" s="1"/>
    </row>
    <row r="26" spans="1:5" ht="12" customHeight="1" x14ac:dyDescent="0.25">
      <c r="A26" s="1"/>
      <c r="B26" s="18" t="s">
        <v>76</v>
      </c>
      <c r="C26" s="18"/>
      <c r="D26" s="18"/>
      <c r="E26" s="1"/>
    </row>
    <row r="27" spans="1:5" ht="12" customHeight="1" x14ac:dyDescent="0.25">
      <c r="A27" s="1"/>
      <c r="B27" s="18" t="s">
        <v>77</v>
      </c>
      <c r="C27" s="18"/>
      <c r="D27" s="18"/>
      <c r="E27" s="1"/>
    </row>
    <row r="28" spans="1:5" ht="12" customHeight="1" x14ac:dyDescent="0.25">
      <c r="A28" s="1"/>
      <c r="B28" s="18" t="s">
        <v>78</v>
      </c>
      <c r="C28" s="18"/>
      <c r="D28" s="18"/>
      <c r="E28" s="1"/>
    </row>
    <row r="29" spans="1:5" ht="12" customHeight="1" x14ac:dyDescent="0.25">
      <c r="A29" s="1"/>
      <c r="B29" s="18" t="s">
        <v>79</v>
      </c>
      <c r="C29" s="18"/>
      <c r="D29" s="18"/>
      <c r="E29" s="1"/>
    </row>
    <row r="30" spans="1:5" ht="12" customHeight="1" x14ac:dyDescent="0.25">
      <c r="A30" s="1"/>
      <c r="B30" s="18" t="s">
        <v>80</v>
      </c>
      <c r="C30" s="18"/>
      <c r="D30" s="18"/>
      <c r="E30" s="1"/>
    </row>
    <row r="31" spans="1:5" ht="12" customHeight="1" x14ac:dyDescent="0.25">
      <c r="A31" s="1"/>
      <c r="B31" s="18" t="s">
        <v>81</v>
      </c>
      <c r="C31" s="18"/>
      <c r="D31" s="18"/>
      <c r="E31" s="1"/>
    </row>
    <row r="32" spans="1:5" ht="12" customHeight="1" x14ac:dyDescent="0.25">
      <c r="A32" s="1"/>
      <c r="B32" s="18" t="s">
        <v>82</v>
      </c>
      <c r="C32" s="18"/>
      <c r="D32" s="18"/>
      <c r="E32" s="1"/>
    </row>
    <row r="33" spans="1:5" ht="12" customHeight="1" x14ac:dyDescent="0.25">
      <c r="A33" s="1"/>
      <c r="B33" s="18" t="s">
        <v>83</v>
      </c>
      <c r="C33" s="18"/>
      <c r="D33" s="18"/>
      <c r="E33" s="1"/>
    </row>
    <row r="34" spans="1:5" ht="12" customHeight="1" x14ac:dyDescent="0.25">
      <c r="A34" s="1"/>
      <c r="B34" s="18" t="s">
        <v>84</v>
      </c>
      <c r="C34" s="18"/>
      <c r="D34" s="18"/>
      <c r="E34" s="1"/>
    </row>
    <row r="35" spans="1:5" ht="12" customHeight="1" x14ac:dyDescent="0.25">
      <c r="A35" s="1"/>
      <c r="B35" s="18" t="s">
        <v>85</v>
      </c>
      <c r="C35" s="18"/>
      <c r="D35" s="18"/>
      <c r="E35" s="1"/>
    </row>
    <row r="36" spans="1:5" ht="12" customHeight="1" x14ac:dyDescent="0.25">
      <c r="A36" s="1"/>
      <c r="B36" s="18" t="s">
        <v>86</v>
      </c>
      <c r="C36" s="18"/>
      <c r="D36" s="18"/>
      <c r="E36" s="1"/>
    </row>
    <row r="37" spans="1:5" ht="12" customHeight="1" x14ac:dyDescent="0.25">
      <c r="A37" s="1"/>
      <c r="B37" s="18" t="s">
        <v>87</v>
      </c>
      <c r="C37" s="18"/>
      <c r="D37" s="18"/>
      <c r="E37" s="1"/>
    </row>
    <row r="38" spans="1:5" ht="12" customHeight="1" x14ac:dyDescent="0.25">
      <c r="A38" s="1"/>
      <c r="B38" s="18" t="s">
        <v>88</v>
      </c>
      <c r="C38" s="18"/>
      <c r="D38" s="18"/>
      <c r="E38" s="1"/>
    </row>
    <row r="39" spans="1:5" ht="12" customHeight="1" x14ac:dyDescent="0.25">
      <c r="A39" s="1"/>
      <c r="B39" s="18" t="s">
        <v>89</v>
      </c>
      <c r="C39" s="18"/>
      <c r="D39" s="18"/>
      <c r="E39" s="1"/>
    </row>
    <row r="40" spans="1:5" ht="12" customHeight="1" x14ac:dyDescent="0.25">
      <c r="A40" s="1"/>
      <c r="B40" s="18" t="s">
        <v>90</v>
      </c>
      <c r="C40" s="18"/>
      <c r="D40" s="18"/>
      <c r="E40" s="1"/>
    </row>
    <row r="41" spans="1:5" ht="12" customHeight="1" x14ac:dyDescent="0.25">
      <c r="A41" s="1"/>
      <c r="B41" s="18" t="s">
        <v>91</v>
      </c>
      <c r="C41" s="18"/>
      <c r="D41" s="18"/>
      <c r="E41" s="1"/>
    </row>
    <row r="42" spans="1:5" ht="12" customHeight="1" x14ac:dyDescent="0.25">
      <c r="A42" s="1"/>
      <c r="B42" s="18" t="s">
        <v>92</v>
      </c>
      <c r="C42" s="18"/>
      <c r="D42" s="18"/>
      <c r="E42" s="1"/>
    </row>
    <row r="43" spans="1:5" ht="12" customHeight="1" x14ac:dyDescent="0.25">
      <c r="A43" s="1"/>
      <c r="B43" s="18" t="s">
        <v>93</v>
      </c>
      <c r="C43" s="18"/>
      <c r="D43" s="18"/>
      <c r="E43" s="1"/>
    </row>
    <row r="44" spans="1:5" ht="12" customHeight="1" x14ac:dyDescent="0.25">
      <c r="A44" s="1"/>
      <c r="B44" s="18" t="s">
        <v>94</v>
      </c>
      <c r="C44" s="18"/>
      <c r="D44" s="18"/>
      <c r="E44" s="1"/>
    </row>
    <row r="45" spans="1:5" ht="12" customHeight="1" x14ac:dyDescent="0.25">
      <c r="A45" s="1"/>
      <c r="B45" s="18" t="s">
        <v>95</v>
      </c>
      <c r="C45" s="18"/>
      <c r="D45" s="18"/>
      <c r="E45" s="1"/>
    </row>
    <row r="46" spans="1:5" ht="12" customHeight="1" x14ac:dyDescent="0.25">
      <c r="A46" s="1"/>
      <c r="B46" s="18" t="s">
        <v>96</v>
      </c>
      <c r="C46" s="18"/>
      <c r="D46" s="18"/>
      <c r="E46" s="1"/>
    </row>
    <row r="47" spans="1:5" ht="12" customHeight="1" x14ac:dyDescent="0.25">
      <c r="A47" s="1"/>
      <c r="B47" s="18" t="s">
        <v>97</v>
      </c>
      <c r="C47" s="18"/>
      <c r="D47" s="18"/>
      <c r="E47" s="1"/>
    </row>
    <row r="48" spans="1:5" ht="12" customHeight="1" x14ac:dyDescent="0.25">
      <c r="A48" s="1"/>
      <c r="B48" s="18" t="s">
        <v>98</v>
      </c>
      <c r="C48" s="18"/>
      <c r="D48" s="18"/>
      <c r="E48" s="1"/>
    </row>
    <row r="49" spans="1:5" ht="12" customHeight="1" x14ac:dyDescent="0.25">
      <c r="A49" s="1"/>
      <c r="B49" s="18" t="s">
        <v>99</v>
      </c>
      <c r="C49" s="18"/>
      <c r="D49" s="18"/>
      <c r="E49" s="1"/>
    </row>
    <row r="50" spans="1:5" ht="12" customHeight="1" x14ac:dyDescent="0.25">
      <c r="A50" s="1"/>
      <c r="B50" s="18" t="s">
        <v>100</v>
      </c>
      <c r="C50" s="18"/>
      <c r="D50" s="18"/>
      <c r="E50" s="1"/>
    </row>
    <row r="51" spans="1:5" ht="12" customHeight="1" x14ac:dyDescent="0.25">
      <c r="A51" s="1"/>
      <c r="B51" s="18" t="s">
        <v>101</v>
      </c>
      <c r="C51" s="18"/>
      <c r="D51" s="18"/>
      <c r="E51" s="1"/>
    </row>
    <row r="52" spans="1:5" ht="12" customHeight="1" x14ac:dyDescent="0.25">
      <c r="A52" s="1"/>
      <c r="B52" s="18" t="s">
        <v>102</v>
      </c>
      <c r="C52" s="18"/>
      <c r="D52" s="18"/>
      <c r="E52" s="1"/>
    </row>
    <row r="53" spans="1:5" ht="12" customHeight="1" x14ac:dyDescent="0.25">
      <c r="A53" s="1"/>
      <c r="B53" s="18" t="s">
        <v>103</v>
      </c>
      <c r="C53" s="18"/>
      <c r="D53" s="18"/>
      <c r="E53" s="1"/>
    </row>
    <row r="54" spans="1:5" ht="12" customHeight="1" x14ac:dyDescent="0.25">
      <c r="A54" s="1"/>
      <c r="B54" s="18" t="s">
        <v>121</v>
      </c>
      <c r="C54" s="18"/>
      <c r="D54" s="18"/>
      <c r="E54" s="1"/>
    </row>
    <row r="55" spans="1:5" ht="12" customHeight="1" x14ac:dyDescent="0.25">
      <c r="A55" s="1"/>
      <c r="B55" s="18" t="s">
        <v>122</v>
      </c>
      <c r="C55" s="18"/>
      <c r="D55" s="18"/>
      <c r="E55" s="1"/>
    </row>
    <row r="56" spans="1:5" ht="12" customHeight="1" x14ac:dyDescent="0.25">
      <c r="A56" s="1"/>
      <c r="B56" s="18" t="s">
        <v>123</v>
      </c>
      <c r="C56" s="18"/>
      <c r="D56" s="18"/>
      <c r="E56" s="1"/>
    </row>
    <row r="57" spans="1:5" ht="12" customHeight="1" x14ac:dyDescent="0.25">
      <c r="A57" s="1"/>
      <c r="B57" s="18" t="s">
        <v>124</v>
      </c>
      <c r="C57" s="18"/>
      <c r="D57" s="18"/>
      <c r="E57" s="1"/>
    </row>
    <row r="58" spans="1:5" ht="12" customHeight="1" x14ac:dyDescent="0.25">
      <c r="A58" s="1"/>
      <c r="B58" s="18" t="s">
        <v>125</v>
      </c>
      <c r="C58" s="18"/>
      <c r="D58" s="18"/>
      <c r="E58" s="1"/>
    </row>
    <row r="59" spans="1:5" ht="12" customHeight="1" x14ac:dyDescent="0.25">
      <c r="A59" s="1"/>
      <c r="B59" s="18" t="s">
        <v>126</v>
      </c>
      <c r="C59" s="18"/>
      <c r="D59" s="18"/>
      <c r="E59" s="1"/>
    </row>
    <row r="60" spans="1:5" ht="12" customHeight="1" x14ac:dyDescent="0.25">
      <c r="A60" s="1"/>
      <c r="B60" s="18" t="s">
        <v>127</v>
      </c>
      <c r="C60" s="18"/>
      <c r="D60" s="18"/>
      <c r="E60" s="1"/>
    </row>
    <row r="61" spans="1:5" ht="12" customHeight="1" x14ac:dyDescent="0.25">
      <c r="A61" s="1"/>
      <c r="B61" s="18" t="s">
        <v>128</v>
      </c>
      <c r="C61" s="18"/>
      <c r="D61" s="18"/>
      <c r="E61" s="1"/>
    </row>
    <row r="62" spans="1:5" ht="12" customHeight="1" x14ac:dyDescent="0.25">
      <c r="A62" s="1"/>
      <c r="B62" s="18" t="s">
        <v>129</v>
      </c>
      <c r="C62" s="18"/>
      <c r="D62" s="18"/>
      <c r="E62" s="1"/>
    </row>
    <row r="63" spans="1:5" ht="12" customHeight="1" x14ac:dyDescent="0.25">
      <c r="A63" s="1"/>
      <c r="B63" s="18" t="s">
        <v>130</v>
      </c>
      <c r="C63" s="18"/>
      <c r="D63" s="18"/>
      <c r="E63" s="1"/>
    </row>
    <row r="64" spans="1:5" ht="12" customHeight="1" x14ac:dyDescent="0.25">
      <c r="A64" s="1"/>
      <c r="B64" s="18" t="s">
        <v>131</v>
      </c>
      <c r="C64" s="18"/>
      <c r="D64" s="18"/>
      <c r="E64" s="1"/>
    </row>
    <row r="65" spans="1:5" ht="12" customHeight="1" x14ac:dyDescent="0.25">
      <c r="A65" s="1"/>
      <c r="B65" s="18" t="s">
        <v>132</v>
      </c>
      <c r="C65" s="18"/>
      <c r="D65" s="18"/>
      <c r="E65" s="1"/>
    </row>
    <row r="66" spans="1:5" ht="12" customHeight="1" x14ac:dyDescent="0.25">
      <c r="A66" s="1"/>
      <c r="B66" s="18" t="s">
        <v>133</v>
      </c>
      <c r="C66" s="18"/>
      <c r="D66" s="18"/>
      <c r="E66" s="1"/>
    </row>
    <row r="67" spans="1:5" ht="12" customHeight="1" x14ac:dyDescent="0.25">
      <c r="A67" s="1"/>
      <c r="B67" s="18" t="s">
        <v>134</v>
      </c>
      <c r="C67" s="18"/>
      <c r="D67" s="18"/>
      <c r="E67" s="1"/>
    </row>
    <row r="68" spans="1:5" ht="12" customHeight="1" x14ac:dyDescent="0.25">
      <c r="A68" s="1"/>
      <c r="B68" s="18" t="s">
        <v>135</v>
      </c>
      <c r="C68" s="18"/>
      <c r="D68" s="18"/>
      <c r="E68" s="1"/>
    </row>
    <row r="69" spans="1:5" ht="12" customHeight="1" x14ac:dyDescent="0.25">
      <c r="A69" s="1"/>
      <c r="B69" s="18" t="s">
        <v>136</v>
      </c>
      <c r="C69" s="18"/>
      <c r="D69" s="18"/>
      <c r="E69" s="1"/>
    </row>
    <row r="70" spans="1:5" ht="12" customHeight="1" x14ac:dyDescent="0.25">
      <c r="A70" s="1"/>
      <c r="B70" s="18" t="s">
        <v>137</v>
      </c>
      <c r="C70" s="18"/>
      <c r="D70" s="18"/>
      <c r="E70" s="1"/>
    </row>
    <row r="71" spans="1:5" ht="12" customHeight="1" x14ac:dyDescent="0.25">
      <c r="A71" s="1"/>
      <c r="B71" s="18" t="s">
        <v>138</v>
      </c>
      <c r="C71" s="18"/>
      <c r="D71" s="18"/>
      <c r="E71" s="1"/>
    </row>
    <row r="72" spans="1:5" ht="12" customHeight="1" x14ac:dyDescent="0.25">
      <c r="A72" s="1"/>
      <c r="B72" s="18" t="s">
        <v>139</v>
      </c>
      <c r="C72" s="18"/>
      <c r="D72" s="18"/>
      <c r="E72" s="1"/>
    </row>
    <row r="73" spans="1:5" ht="12" customHeight="1" x14ac:dyDescent="0.25">
      <c r="A73" s="1"/>
      <c r="B73" s="18" t="s">
        <v>140</v>
      </c>
      <c r="C73" s="18"/>
      <c r="D73" s="18"/>
      <c r="E73" s="1"/>
    </row>
    <row r="74" spans="1:5" ht="12" customHeight="1" x14ac:dyDescent="0.25">
      <c r="A74" s="1"/>
      <c r="B74" s="18" t="s">
        <v>141</v>
      </c>
      <c r="C74" s="18"/>
      <c r="D74" s="18"/>
      <c r="E74" s="1"/>
    </row>
    <row r="75" spans="1:5" ht="12" customHeight="1" x14ac:dyDescent="0.25">
      <c r="A75" s="1"/>
      <c r="B75" s="18" t="s">
        <v>142</v>
      </c>
      <c r="C75" s="18"/>
      <c r="D75" s="18"/>
      <c r="E75" s="1"/>
    </row>
    <row r="76" spans="1:5" ht="12" customHeight="1" x14ac:dyDescent="0.25">
      <c r="A76" s="1"/>
      <c r="B76" s="18" t="s">
        <v>143</v>
      </c>
      <c r="C76" s="18"/>
      <c r="D76" s="18"/>
      <c r="E76" s="1"/>
    </row>
    <row r="77" spans="1:5" ht="12" customHeight="1" x14ac:dyDescent="0.25">
      <c r="A77" s="1"/>
      <c r="B77" s="18" t="s">
        <v>144</v>
      </c>
      <c r="C77" s="18"/>
      <c r="D77" s="18"/>
      <c r="E77" s="1"/>
    </row>
    <row r="78" spans="1:5" ht="12" customHeight="1" x14ac:dyDescent="0.25">
      <c r="A78" s="1"/>
      <c r="B78" s="18" t="s">
        <v>145</v>
      </c>
      <c r="C78" s="18"/>
      <c r="D78" s="18"/>
      <c r="E78" s="1"/>
    </row>
    <row r="79" spans="1:5" ht="12" customHeight="1" x14ac:dyDescent="0.25">
      <c r="A79" s="1"/>
      <c r="B79" s="18" t="s">
        <v>146</v>
      </c>
      <c r="C79" s="18"/>
      <c r="D79" s="18"/>
      <c r="E79" s="1"/>
    </row>
    <row r="80" spans="1:5" ht="12" customHeight="1" x14ac:dyDescent="0.25">
      <c r="A80" s="1"/>
      <c r="B80" s="18" t="s">
        <v>147</v>
      </c>
      <c r="C80" s="18"/>
      <c r="D80" s="18"/>
      <c r="E80" s="1"/>
    </row>
    <row r="81" spans="1:5" ht="12" customHeight="1" x14ac:dyDescent="0.25">
      <c r="A81" s="1"/>
      <c r="B81" s="18" t="s">
        <v>148</v>
      </c>
      <c r="C81" s="18"/>
      <c r="D81" s="18"/>
      <c r="E81" s="1"/>
    </row>
    <row r="82" spans="1:5" ht="12" customHeight="1" x14ac:dyDescent="0.25">
      <c r="A82" s="1"/>
      <c r="B82" s="18" t="s">
        <v>149</v>
      </c>
      <c r="C82" s="18"/>
      <c r="D82" s="18"/>
      <c r="E82" s="1"/>
    </row>
    <row r="83" spans="1:5" ht="12" customHeight="1" x14ac:dyDescent="0.25">
      <c r="A83" s="1"/>
      <c r="B83" s="18" t="s">
        <v>150</v>
      </c>
      <c r="C83" s="18"/>
      <c r="D83" s="18"/>
      <c r="E83" s="1"/>
    </row>
    <row r="84" spans="1:5" ht="12" customHeight="1" x14ac:dyDescent="0.25">
      <c r="A84" s="1"/>
      <c r="B84" s="18" t="s">
        <v>151</v>
      </c>
      <c r="C84" s="18"/>
      <c r="D84" s="18"/>
      <c r="E84" s="1"/>
    </row>
    <row r="85" spans="1:5" ht="12" customHeight="1" x14ac:dyDescent="0.25">
      <c r="A85" s="1"/>
      <c r="B85" s="18" t="s">
        <v>152</v>
      </c>
      <c r="C85" s="18"/>
      <c r="D85" s="18"/>
      <c r="E85" s="1"/>
    </row>
    <row r="86" spans="1:5" ht="12" customHeight="1" x14ac:dyDescent="0.25">
      <c r="A86" s="1"/>
      <c r="B86" s="18" t="s">
        <v>153</v>
      </c>
      <c r="C86" s="18"/>
      <c r="D86" s="18"/>
      <c r="E86" s="1"/>
    </row>
    <row r="87" spans="1:5" ht="12" customHeight="1" x14ac:dyDescent="0.25">
      <c r="A87" s="1"/>
      <c r="B87" s="18" t="s">
        <v>154</v>
      </c>
      <c r="C87" s="18"/>
      <c r="D87" s="18"/>
      <c r="E87" s="1"/>
    </row>
    <row r="88" spans="1:5" ht="12" customHeight="1" x14ac:dyDescent="0.25">
      <c r="A88" s="1"/>
      <c r="B88" s="18" t="s">
        <v>155</v>
      </c>
      <c r="C88" s="18"/>
      <c r="D88" s="18"/>
      <c r="E88" s="1"/>
    </row>
    <row r="89" spans="1:5" ht="12" customHeight="1" x14ac:dyDescent="0.25">
      <c r="A89" s="1"/>
      <c r="B89" s="18" t="s">
        <v>156</v>
      </c>
      <c r="C89" s="18"/>
      <c r="D89" s="18"/>
      <c r="E89" s="1"/>
    </row>
    <row r="90" spans="1:5" ht="12" customHeight="1" x14ac:dyDescent="0.25">
      <c r="A90" s="1"/>
      <c r="B90" s="18" t="s">
        <v>157</v>
      </c>
      <c r="C90" s="18"/>
      <c r="D90" s="18"/>
      <c r="E90" s="1"/>
    </row>
    <row r="91" spans="1:5" ht="12" customHeight="1" x14ac:dyDescent="0.25">
      <c r="A91" s="1"/>
      <c r="B91" s="18" t="s">
        <v>158</v>
      </c>
      <c r="C91" s="18"/>
      <c r="D91" s="18"/>
      <c r="E91" s="1"/>
    </row>
    <row r="92" spans="1:5" ht="12" customHeight="1" x14ac:dyDescent="0.25">
      <c r="A92" s="1"/>
      <c r="B92" s="18" t="s">
        <v>159</v>
      </c>
      <c r="C92" s="18"/>
      <c r="D92" s="18"/>
      <c r="E92" s="1"/>
    </row>
    <row r="93" spans="1:5" ht="12" customHeight="1" x14ac:dyDescent="0.25">
      <c r="A93" s="1"/>
      <c r="B93" s="18" t="s">
        <v>160</v>
      </c>
      <c r="C93" s="18"/>
      <c r="D93" s="18"/>
      <c r="E93" s="1"/>
    </row>
    <row r="94" spans="1:5" ht="12" customHeight="1" x14ac:dyDescent="0.25">
      <c r="A94" s="1"/>
      <c r="B94" s="18" t="s">
        <v>161</v>
      </c>
      <c r="C94" s="18"/>
      <c r="D94" s="18"/>
      <c r="E94" s="1"/>
    </row>
    <row r="95" spans="1:5" ht="12" customHeight="1" x14ac:dyDescent="0.25">
      <c r="A95" s="1"/>
      <c r="B95" s="18" t="s">
        <v>162</v>
      </c>
      <c r="C95" s="18"/>
      <c r="D95" s="18"/>
      <c r="E95" s="1"/>
    </row>
    <row r="96" spans="1:5" ht="12" customHeight="1" x14ac:dyDescent="0.25">
      <c r="A96" s="1"/>
      <c r="B96" s="18" t="s">
        <v>163</v>
      </c>
      <c r="C96" s="18"/>
      <c r="D96" s="18"/>
      <c r="E96" s="1"/>
    </row>
    <row r="97" spans="1:5" ht="12" customHeight="1" x14ac:dyDescent="0.25">
      <c r="A97" s="1"/>
      <c r="B97" s="18" t="s">
        <v>164</v>
      </c>
      <c r="C97" s="18"/>
      <c r="D97" s="18"/>
      <c r="E97" s="1"/>
    </row>
    <row r="98" spans="1:5" ht="12" customHeight="1" x14ac:dyDescent="0.25">
      <c r="A98" s="1"/>
      <c r="B98" s="18" t="s">
        <v>165</v>
      </c>
      <c r="C98" s="18"/>
      <c r="D98" s="18"/>
      <c r="E98" s="1"/>
    </row>
    <row r="99" spans="1:5" ht="12" customHeight="1" x14ac:dyDescent="0.25">
      <c r="A99" s="1"/>
      <c r="B99" s="18" t="s">
        <v>166</v>
      </c>
      <c r="C99" s="18"/>
      <c r="D99" s="18"/>
      <c r="E99" s="1"/>
    </row>
    <row r="100" spans="1:5" ht="12" customHeight="1" x14ac:dyDescent="0.25">
      <c r="A100" s="1"/>
      <c r="B100" s="18" t="s">
        <v>167</v>
      </c>
      <c r="C100" s="18"/>
      <c r="D100" s="18"/>
      <c r="E100" s="1"/>
    </row>
    <row r="101" spans="1:5" ht="12" customHeight="1" x14ac:dyDescent="0.25">
      <c r="A101" s="1"/>
      <c r="B101" s="18" t="s">
        <v>168</v>
      </c>
      <c r="C101" s="18"/>
      <c r="D101" s="18"/>
      <c r="E101" s="1"/>
    </row>
    <row r="102" spans="1:5" ht="12" customHeight="1" x14ac:dyDescent="0.25">
      <c r="A102" s="1"/>
      <c r="B102" s="18" t="s">
        <v>169</v>
      </c>
      <c r="C102" s="18"/>
      <c r="D102" s="18"/>
      <c r="E102" s="1"/>
    </row>
    <row r="103" spans="1:5" ht="12" customHeight="1" x14ac:dyDescent="0.25">
      <c r="A103" s="1"/>
      <c r="B103" s="18" t="s">
        <v>170</v>
      </c>
      <c r="C103" s="18"/>
      <c r="D103" s="18"/>
      <c r="E103" s="1"/>
    </row>
    <row r="104" spans="1:5" ht="12" customHeight="1" x14ac:dyDescent="0.25">
      <c r="A104" s="1"/>
      <c r="B104" s="1"/>
      <c r="C104" s="1"/>
      <c r="D104" s="1"/>
      <c r="E104" s="1"/>
    </row>
    <row r="105" spans="1:5" ht="12" customHeight="1" x14ac:dyDescent="0.25">
      <c r="A105" s="1"/>
      <c r="B105" s="1"/>
      <c r="C105" s="1"/>
      <c r="D105" s="1"/>
      <c r="E105" s="1"/>
    </row>
  </sheetData>
  <sheetProtection sheet="1" objects="1" scenarios="1"/>
  <mergeCells count="1">
    <mergeCell ref="B1:D1"/>
  </mergeCells>
  <phoneticPr fontId="0" type="noConversion"/>
  <pageMargins left="0.7" right="0.7" top="0.75" bottom="0.75" header="0.3" footer="0.3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10</vt:i4>
      </vt:variant>
    </vt:vector>
  </HeadingPairs>
  <TitlesOfParts>
    <vt:vector size="13" baseType="lpstr">
      <vt:lpstr>4410G3</vt:lpstr>
      <vt:lpstr>Device Database</vt:lpstr>
      <vt:lpstr>User Defined</vt:lpstr>
      <vt:lpstr>Conv_Detectors</vt:lpstr>
      <vt:lpstr>Horn_Strobes</vt:lpstr>
      <vt:lpstr>Horns</vt:lpstr>
      <vt:lpstr>MiniHorns</vt:lpstr>
      <vt:lpstr>Other_Notification</vt:lpstr>
      <vt:lpstr>PLINK_Devices</vt:lpstr>
      <vt:lpstr>'4410G3'!Print_Area</vt:lpstr>
      <vt:lpstr>SLC_Aux_Power</vt:lpstr>
      <vt:lpstr>Strobes</vt:lpstr>
      <vt:lpstr>User_Defined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Craig Summers;Terry Gardner</dc:creator>
  <cp:lastModifiedBy>Tony Moore</cp:lastModifiedBy>
  <cp:lastPrinted>2022-09-20T19:50:51Z</cp:lastPrinted>
  <dcterms:created xsi:type="dcterms:W3CDTF">2011-12-25T02:49:30Z</dcterms:created>
  <dcterms:modified xsi:type="dcterms:W3CDTF">2025-04-04T19:00:06Z</dcterms:modified>
</cp:coreProperties>
</file>