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aelm\Documents\"/>
    </mc:Choice>
  </mc:AlternateContent>
  <xr:revisionPtr revIDLastSave="0" documentId="8_{906BD26D-0CE7-49C5-82CF-B579E7A68BCC}" xr6:coauthVersionLast="47" xr6:coauthVersionMax="47" xr10:uidLastSave="{00000000-0000-0000-0000-000000000000}"/>
  <bookViews>
    <workbookView xWindow="3972" yWindow="2112" windowWidth="17280" windowHeight="8964" xr2:uid="{00000000-000D-0000-FFFF-FFFF00000000}"/>
  </bookViews>
  <sheets>
    <sheet name="PFC-5004(E)" sheetId="1" r:id="rId1"/>
    <sheet name="Device Database" sheetId="6" state="hidden" r:id="rId2"/>
    <sheet name="User Defined" sheetId="9" r:id="rId3"/>
  </sheets>
  <definedNames>
    <definedName name="Conv_Detectors">'Device Database'!$B$320:$B$323</definedName>
    <definedName name="Horn_Strobes">'Device Database'!$B$4:$B$143</definedName>
    <definedName name="Horns">'Device Database'!$B$282:$B$294</definedName>
    <definedName name="MiniHorns">'Device Database'!$B$301:$B$304</definedName>
    <definedName name="Other_Notification">'Device Database'!$B$310:$B$314</definedName>
    <definedName name="_xlnm.Print_Area" localSheetId="0">'PFC-5004(E)'!$A$1:$J$177</definedName>
    <definedName name="Strobes">'Device Database'!$B$150:$B$276</definedName>
    <definedName name="User_Defined">'User Defined'!$B$4:$B$103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27" i="1"/>
  <c r="I26" i="1"/>
  <c r="G26" i="1"/>
  <c r="I25" i="1"/>
  <c r="G25" i="1"/>
  <c r="G24" i="1"/>
  <c r="I51" i="1"/>
  <c r="I52" i="1"/>
  <c r="I53" i="1"/>
  <c r="I54" i="1"/>
  <c r="I55" i="1"/>
  <c r="G51" i="1"/>
  <c r="G52" i="1"/>
  <c r="G53" i="1"/>
  <c r="G54" i="1"/>
  <c r="G55" i="1"/>
  <c r="D96" i="1"/>
  <c r="I48" i="1"/>
  <c r="G48" i="1"/>
  <c r="I47" i="1"/>
  <c r="G47" i="1"/>
  <c r="I46" i="1"/>
  <c r="G46" i="1"/>
  <c r="I38" i="1"/>
  <c r="G38" i="1"/>
  <c r="I42" i="1"/>
  <c r="G42" i="1"/>
  <c r="I41" i="1"/>
  <c r="G41" i="1"/>
  <c r="I40" i="1"/>
  <c r="G40" i="1"/>
  <c r="I39" i="1"/>
  <c r="G39" i="1"/>
  <c r="I37" i="1"/>
  <c r="G37" i="1"/>
  <c r="I36" i="1"/>
  <c r="G36" i="1"/>
  <c r="I35" i="1"/>
  <c r="G35" i="1"/>
  <c r="I34" i="1"/>
  <c r="G34" i="1"/>
  <c r="H170" i="1" l="1"/>
  <c r="I170" i="1" s="1"/>
  <c r="H169" i="1"/>
  <c r="I169" i="1" s="1"/>
  <c r="H168" i="1"/>
  <c r="I168" i="1" s="1"/>
  <c r="H167" i="1"/>
  <c r="I167" i="1" s="1"/>
  <c r="F170" i="1"/>
  <c r="G170" i="1" s="1"/>
  <c r="F169" i="1"/>
  <c r="G169" i="1" s="1"/>
  <c r="F168" i="1"/>
  <c r="G168" i="1" s="1"/>
  <c r="F167" i="1"/>
  <c r="G167" i="1" s="1"/>
  <c r="H166" i="1"/>
  <c r="I166" i="1" s="1"/>
  <c r="F166" i="1"/>
  <c r="G166" i="1" s="1"/>
  <c r="H149" i="1"/>
  <c r="I149" i="1" s="1"/>
  <c r="F149" i="1"/>
  <c r="G149" i="1" s="1"/>
  <c r="H148" i="1"/>
  <c r="I148" i="1" s="1"/>
  <c r="F148" i="1"/>
  <c r="G148" i="1" s="1"/>
  <c r="H147" i="1"/>
  <c r="I147" i="1" s="1"/>
  <c r="F147" i="1"/>
  <c r="G147" i="1" s="1"/>
  <c r="H146" i="1"/>
  <c r="I146" i="1" s="1"/>
  <c r="F146" i="1"/>
  <c r="G146" i="1" s="1"/>
  <c r="H145" i="1"/>
  <c r="I145" i="1" s="1"/>
  <c r="F145" i="1"/>
  <c r="G145" i="1" s="1"/>
  <c r="H126" i="1"/>
  <c r="I126" i="1" s="1"/>
  <c r="F126" i="1"/>
  <c r="G126" i="1" s="1"/>
  <c r="H125" i="1"/>
  <c r="I125" i="1" s="1"/>
  <c r="F125" i="1"/>
  <c r="G125" i="1" s="1"/>
  <c r="H124" i="1"/>
  <c r="I124" i="1" s="1"/>
  <c r="F124" i="1"/>
  <c r="G124" i="1" s="1"/>
  <c r="H123" i="1"/>
  <c r="I123" i="1" s="1"/>
  <c r="F123" i="1"/>
  <c r="G123" i="1" s="1"/>
  <c r="H122" i="1"/>
  <c r="I122" i="1" s="1"/>
  <c r="F122" i="1"/>
  <c r="G122" i="1" s="1"/>
  <c r="H104" i="1"/>
  <c r="I104" i="1" s="1"/>
  <c r="H103" i="1"/>
  <c r="I103" i="1" s="1"/>
  <c r="F104" i="1"/>
  <c r="G104" i="1" s="1"/>
  <c r="F103" i="1"/>
  <c r="G103" i="1" s="1"/>
  <c r="H102" i="1"/>
  <c r="I102" i="1" s="1"/>
  <c r="F102" i="1"/>
  <c r="G102" i="1" s="1"/>
  <c r="H101" i="1"/>
  <c r="I101" i="1" s="1"/>
  <c r="F101" i="1"/>
  <c r="G101" i="1" s="1"/>
  <c r="H100" i="1"/>
  <c r="I100" i="1" s="1"/>
  <c r="F100" i="1"/>
  <c r="G100" i="1" s="1"/>
  <c r="I50" i="1"/>
  <c r="G50" i="1"/>
  <c r="I134" i="1"/>
  <c r="G134" i="1"/>
  <c r="I89" i="1"/>
  <c r="G89" i="1"/>
  <c r="D69" i="1"/>
  <c r="D68" i="1"/>
  <c r="C69" i="1"/>
  <c r="C68" i="1"/>
  <c r="D63" i="1"/>
  <c r="D62" i="1"/>
  <c r="C63" i="1"/>
  <c r="C62" i="1"/>
  <c r="I29" i="1"/>
  <c r="I21" i="1"/>
  <c r="I73" i="1" s="1"/>
  <c r="G21" i="1"/>
  <c r="G73" i="1" s="1"/>
  <c r="B176" i="1"/>
  <c r="I175" i="1"/>
  <c r="G175" i="1"/>
  <c r="I174" i="1"/>
  <c r="G174" i="1"/>
  <c r="I173" i="1"/>
  <c r="G173" i="1"/>
  <c r="I172" i="1"/>
  <c r="G172" i="1"/>
  <c r="I171" i="1"/>
  <c r="G171" i="1"/>
  <c r="D162" i="1"/>
  <c r="F162" i="1" s="1"/>
  <c r="D160" i="1"/>
  <c r="I157" i="1"/>
  <c r="B155" i="1"/>
  <c r="I154" i="1"/>
  <c r="G154" i="1"/>
  <c r="I153" i="1"/>
  <c r="G153" i="1"/>
  <c r="I152" i="1"/>
  <c r="G152" i="1"/>
  <c r="I151" i="1"/>
  <c r="G151" i="1"/>
  <c r="I150" i="1"/>
  <c r="G150" i="1"/>
  <c r="D141" i="1"/>
  <c r="F141" i="1" s="1"/>
  <c r="D139" i="1"/>
  <c r="I136" i="1"/>
  <c r="I84" i="1"/>
  <c r="I80" i="1"/>
  <c r="G80" i="1"/>
  <c r="D118" i="1"/>
  <c r="F118" i="1" s="1"/>
  <c r="F96" i="1"/>
  <c r="B132" i="1"/>
  <c r="I131" i="1"/>
  <c r="G131" i="1"/>
  <c r="I130" i="1"/>
  <c r="G130" i="1"/>
  <c r="I129" i="1"/>
  <c r="G129" i="1"/>
  <c r="I128" i="1"/>
  <c r="G128" i="1"/>
  <c r="I127" i="1"/>
  <c r="G127" i="1"/>
  <c r="D116" i="1"/>
  <c r="I113" i="1"/>
  <c r="I105" i="1"/>
  <c r="I106" i="1"/>
  <c r="I107" i="1"/>
  <c r="I108" i="1"/>
  <c r="I109" i="1"/>
  <c r="G105" i="1"/>
  <c r="G106" i="1"/>
  <c r="G107" i="1"/>
  <c r="G108" i="1"/>
  <c r="G109" i="1"/>
  <c r="B110" i="1"/>
  <c r="I91" i="1"/>
  <c r="D94" i="1"/>
  <c r="I27" i="1"/>
  <c r="I28" i="1"/>
  <c r="I24" i="1"/>
  <c r="I31" i="1" l="1"/>
  <c r="I74" i="1" s="1"/>
  <c r="G31" i="1"/>
  <c r="G74" i="1" s="1"/>
  <c r="I57" i="1"/>
  <c r="G57" i="1"/>
  <c r="G58" i="1" s="1"/>
  <c r="G75" i="1" s="1"/>
  <c r="I58" i="1"/>
  <c r="I75" i="1" s="1"/>
  <c r="I132" i="1"/>
  <c r="I63" i="1" s="1"/>
  <c r="I176" i="1"/>
  <c r="I69" i="1" s="1"/>
  <c r="G118" i="1"/>
  <c r="H118" i="1" s="1"/>
  <c r="G141" i="1"/>
  <c r="H141" i="1" s="1"/>
  <c r="G155" i="1"/>
  <c r="G68" i="1" s="1"/>
  <c r="G110" i="1"/>
  <c r="G62" i="1" s="1"/>
  <c r="G96" i="1"/>
  <c r="H96" i="1" s="1"/>
  <c r="I110" i="1"/>
  <c r="I62" i="1" s="1"/>
  <c r="G132" i="1"/>
  <c r="G63" i="1" s="1"/>
  <c r="G176" i="1"/>
  <c r="G69" i="1" s="1"/>
  <c r="G162" i="1"/>
  <c r="H162" i="1" s="1"/>
  <c r="I155" i="1"/>
  <c r="I68" i="1" s="1"/>
  <c r="I70" i="1" l="1"/>
  <c r="I77" i="1" s="1"/>
  <c r="G70" i="1"/>
  <c r="G77" i="1" s="1"/>
  <c r="I64" i="1"/>
  <c r="I76" i="1" s="1"/>
  <c r="G64" i="1"/>
  <c r="G76" i="1" s="1"/>
  <c r="I79" i="1" l="1"/>
  <c r="I81" i="1" s="1"/>
  <c r="G79" i="1"/>
  <c r="G81" i="1" s="1"/>
  <c r="I83" i="1" l="1"/>
  <c r="K79" i="1" l="1"/>
  <c r="I8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 Summers</author>
  </authors>
  <commentList>
    <comment ref="I96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1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41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62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<sst xmlns="http://schemas.openxmlformats.org/spreadsheetml/2006/main" count="680" uniqueCount="528">
  <si>
    <t>Qty</t>
  </si>
  <si>
    <t>Part #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</si>
  <si>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</si>
  <si>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</si>
  <si>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</si>
  <si>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</si>
  <si>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</si>
  <si>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</si>
  <si>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</si>
  <si>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</si>
  <si>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</si>
  <si>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</si>
  <si>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</si>
  <si>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</si>
  <si>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</si>
  <si>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</si>
  <si>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</si>
  <si>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</si>
  <si>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</si>
  <si>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</si>
  <si>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</si>
  <si>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Efficiency Factor: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</si>
  <si>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</si>
  <si>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</si>
  <si>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</si>
  <si>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</si>
  <si>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</si>
  <si>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</si>
  <si>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</si>
  <si>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</si>
  <si>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</si>
  <si>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</si>
  <si>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</si>
  <si>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</si>
  <si>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</si>
  <si>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</si>
  <si>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</si>
  <si>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</si>
  <si>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</si>
  <si>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</si>
  <si>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Wire Type</t>
  </si>
  <si>
    <t>User Defined</t>
  </si>
  <si>
    <t>Horns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</si>
  <si>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</si>
  <si>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</si>
  <si>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</si>
  <si>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</si>
  <si>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</si>
  <si>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</si>
  <si>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</si>
  <si>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</si>
  <si>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</si>
  <si>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</si>
  <si>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</si>
  <si>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</si>
  <si>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</si>
  <si>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</si>
  <si>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</si>
  <si>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</si>
  <si>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</si>
  <si>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</si>
  <si>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</si>
  <si>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</si>
  <si>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</si>
  <si>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</si>
  <si>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</si>
  <si>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</si>
  <si>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</si>
  <si>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</si>
  <si>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</si>
  <si>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</si>
  <si>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</si>
  <si>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</si>
  <si>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</si>
  <si>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</si>
  <si>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</si>
  <si>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</si>
  <si>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</si>
  <si>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</si>
  <si>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</si>
  <si>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</si>
  <si>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</si>
  <si>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</si>
  <si>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</si>
  <si>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</si>
  <si>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</si>
  <si>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</si>
  <si>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</si>
  <si>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</si>
  <si>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</si>
  <si>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</si>
  <si>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</si>
  <si>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</si>
  <si>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</si>
  <si>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</si>
  <si>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</si>
  <si>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</si>
  <si>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</si>
  <si>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</si>
  <si>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</si>
  <si>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</si>
  <si>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</si>
  <si>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</si>
  <si>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</si>
  <si>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</si>
  <si>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</si>
  <si>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</si>
  <si>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</si>
  <si>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</si>
  <si>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</si>
  <si>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</si>
  <si>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</si>
  <si>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</si>
  <si>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H-1224 Horn, Med db</t>
  </si>
  <si>
    <t>Potter HP-25T MiniHorn, Synchable</t>
  </si>
  <si>
    <t>Horn Strobes</t>
  </si>
  <si>
    <t>MiniHorns</t>
  </si>
  <si>
    <t>Lookup Type</t>
  </si>
  <si>
    <t>Potter MH-12/24 MiniHorn</t>
  </si>
  <si>
    <t>Potter H-1224 Horn, Hi db</t>
  </si>
  <si>
    <t>Potter SH24C-3075110 30cd, Hi db</t>
  </si>
  <si>
    <t>Potter SH24C-3075110 75cd, Hi db</t>
  </si>
  <si>
    <t>Potter SH24C-3075110 110cd, Hi db</t>
  </si>
  <si>
    <t>Potter SH24C-177, 177cd, Hi db</t>
  </si>
  <si>
    <t>Potter H-1224 Horn, Lo db</t>
  </si>
  <si>
    <t>Potter SH24C-3075110 30cd, Lo db</t>
  </si>
  <si>
    <t>Potter SH24C-3075110 75cd, Lo db</t>
  </si>
  <si>
    <t>Potter SH24C-3075110 110cd, Lo db</t>
  </si>
  <si>
    <t>Potter SH24C-177, 177cd, Lo db</t>
  </si>
  <si>
    <t>NAC 2</t>
  </si>
  <si>
    <t>AH Required:</t>
  </si>
  <si>
    <t xml:space="preserve"> AH Required:</t>
  </si>
  <si>
    <t>Potter SL24C-3075110 Strobe 30cd</t>
  </si>
  <si>
    <t>Potter SL24C-3075110 Strobe 75cd</t>
  </si>
  <si>
    <t>Potter SL24C-3075110 Strobe 110cd</t>
  </si>
  <si>
    <t>Potter SL24C-177 Strobe 177cd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</si>
  <si>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</si>
  <si>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</si>
  <si>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</si>
  <si>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</si>
  <si>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</si>
  <si>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</si>
  <si>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</si>
  <si>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</si>
  <si>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</si>
  <si>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</si>
  <si>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</si>
  <si>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</si>
  <si>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SH-1224WP 15cd, Hi db</t>
  </si>
  <si>
    <t>Potter SH-1224WP 15cd, Med db</t>
  </si>
  <si>
    <t>Potter SH-1224WP 15cd,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</si>
  <si>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</si>
  <si>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</si>
  <si>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</si>
  <si>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</si>
  <si>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</si>
  <si>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</si>
  <si>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</si>
  <si>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</si>
  <si>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</si>
  <si>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</si>
  <si>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</si>
  <si>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</si>
  <si>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SH-1224WP 35cd, Hi db</t>
  </si>
  <si>
    <t>Potter SH-1224WP 35cd, Med db</t>
  </si>
  <si>
    <t>Potter SH-1224WP 35cd,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</si>
  <si>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</si>
  <si>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</si>
  <si>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</si>
  <si>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</si>
  <si>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</si>
  <si>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</si>
  <si>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</si>
  <si>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</si>
  <si>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</si>
  <si>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</si>
  <si>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</si>
  <si>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</si>
  <si>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</si>
  <si>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</si>
  <si>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</si>
  <si>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</si>
  <si>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</si>
  <si>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</si>
  <si>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</si>
  <si>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</si>
  <si>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</si>
  <si>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</si>
  <si>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</si>
  <si>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</si>
  <si>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</si>
  <si>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</si>
  <si>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</si>
  <si>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</si>
  <si>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</si>
  <si>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</si>
  <si>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</si>
  <si>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</si>
  <si>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</si>
  <si>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</si>
  <si>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</si>
  <si>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</si>
  <si>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</si>
  <si>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</si>
  <si>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</si>
  <si>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</si>
  <si>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</si>
  <si>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</si>
  <si>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</si>
  <si>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</si>
  <si>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</si>
  <si>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</si>
  <si>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</si>
  <si>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</si>
  <si>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</si>
  <si>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</si>
  <si>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</si>
  <si>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</si>
  <si>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</si>
  <si>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</si>
  <si>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Potter MBA-248 Bell</t>
  </si>
  <si>
    <t>Potter MBA-2410 Bell</t>
  </si>
  <si>
    <t>Potter MBA-246 Bell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</si>
  <si>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</si>
  <si>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</si>
  <si>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</si>
  <si>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</si>
  <si>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</si>
  <si>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</si>
  <si>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</si>
  <si>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</si>
  <si>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</si>
  <si>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</si>
  <si>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</si>
  <si>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</si>
  <si>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</si>
  <si>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</si>
  <si>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</si>
  <si>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</si>
  <si>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</si>
  <si>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</si>
  <si>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</si>
  <si>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</si>
  <si>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</si>
  <si>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</si>
  <si>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</si>
  <si>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</si>
  <si>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</si>
  <si>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</si>
  <si>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</si>
  <si>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</si>
  <si>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</si>
  <si>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</si>
  <si>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</si>
  <si>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</si>
  <si>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</si>
  <si>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</si>
  <si>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</si>
  <si>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</si>
  <si>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</si>
  <si>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</si>
  <si>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</si>
  <si>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</si>
  <si>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</si>
  <si>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</si>
  <si>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</si>
  <si>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</si>
  <si>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</si>
  <si>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</si>
  <si>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</si>
  <si>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</si>
  <si>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</si>
  <si>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</si>
  <si>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Other Notification</t>
  </si>
  <si>
    <t>Federal FHEX Explsn Proof Horn</t>
  </si>
  <si>
    <t>Federal FSEX Explsn Proof Strobe</t>
  </si>
  <si>
    <t>User Defined Parts</t>
  </si>
  <si>
    <t>to these bottom 5 rows</t>
  </si>
  <si>
    <t>User can add devices on the fly</t>
  </si>
  <si>
    <t>(No lookup function)</t>
  </si>
  <si>
    <t>NAC Circuits (See NAC Configuration below)</t>
  </si>
  <si>
    <t>NAC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</si>
  <si>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</si>
  <si>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</si>
  <si>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</si>
  <si>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</si>
  <si>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NAC Circuit Current: </t>
  </si>
  <si>
    <t xml:space="preserve">Installed By: </t>
  </si>
  <si>
    <t xml:space="preserve">Designed By: </t>
  </si>
  <si>
    <t>(Current draws listed are 2400/3000HZ Temporal audible setting)</t>
  </si>
  <si>
    <t>User assumes all responsibility to ensure the quantities and current draw values in this worksheet are accurate prior to submittal.</t>
  </si>
  <si>
    <t>Class B</t>
  </si>
  <si>
    <t>Class A</t>
  </si>
  <si>
    <t>PFC-5004(E)
Battery &amp; Voltage Drop
Calculations</t>
  </si>
  <si>
    <t>PFC-5004(E)</t>
  </si>
  <si>
    <t>Four Zone Expandable FACP</t>
  </si>
  <si>
    <t>RA8F</t>
  </si>
  <si>
    <t>UDACT-9100</t>
  </si>
  <si>
    <t>DACT Module</t>
  </si>
  <si>
    <t>PR-5100</t>
  </si>
  <si>
    <t>RTI-1</t>
  </si>
  <si>
    <t>ZA-42</t>
  </si>
  <si>
    <t>Zone Adder Module</t>
  </si>
  <si>
    <t>ARM-4/ARM-8</t>
  </si>
  <si>
    <t>Relay Module</t>
  </si>
  <si>
    <t>Fire Alarm Panel Components</t>
  </si>
  <si>
    <t xml:space="preserve">Standby Current: </t>
  </si>
  <si>
    <t xml:space="preserve">Alarm Current: </t>
  </si>
  <si>
    <t>IS-24</t>
  </si>
  <si>
    <t>4 - Wire Devices</t>
  </si>
  <si>
    <t xml:space="preserve">Wiring Type: </t>
  </si>
  <si>
    <t>ZA-42 Zone Adder NAC Circuits</t>
  </si>
  <si>
    <t xml:space="preserve">Components Current: </t>
  </si>
  <si>
    <t xml:space="preserve">Initiating Device Current: </t>
  </si>
  <si>
    <t xml:space="preserve">ZA-42 NAC Circuit Current: </t>
  </si>
  <si>
    <t>ZA-42 Zone Adder NAC Circuit Configuration &amp; Voltage Drop</t>
  </si>
  <si>
    <t>NAC 3</t>
  </si>
  <si>
    <t>NAC 4</t>
  </si>
  <si>
    <t>4 - Wire Standby:</t>
  </si>
  <si>
    <t>4 - Wire Alarm:</t>
  </si>
  <si>
    <t>Ion Smoke Detector w/ SB-93 Base (OBSOLETE)</t>
  </si>
  <si>
    <t>Potter HS-24, 15cd, Hi db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</si>
  <si>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</si>
  <si>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</si>
  <si>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</si>
  <si>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</si>
  <si>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</si>
  <si>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</si>
  <si>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</si>
  <si>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</si>
  <si>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</si>
  <si>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</si>
  <si>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</si>
  <si>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</si>
  <si>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</si>
  <si>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</si>
  <si>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</si>
  <si>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</si>
  <si>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</si>
  <si>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</si>
  <si>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</si>
  <si>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</si>
  <si>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</si>
  <si>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</si>
  <si>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</si>
  <si>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</si>
  <si>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</si>
  <si>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</si>
  <si>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</si>
  <si>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30cd,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</si>
  <si>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</si>
  <si>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</si>
  <si>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</si>
  <si>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</si>
  <si>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</si>
  <si>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</si>
  <si>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</si>
  <si>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</si>
  <si>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</si>
  <si>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</si>
  <si>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</si>
  <si>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</si>
  <si>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</si>
  <si>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</si>
  <si>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</si>
  <si>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</si>
  <si>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</si>
  <si>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</si>
  <si>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</si>
  <si>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</si>
  <si>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</si>
  <si>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</si>
  <si>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</si>
  <si>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</si>
  <si>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</si>
  <si>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</si>
  <si>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</si>
  <si>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</si>
  <si>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</si>
  <si>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</si>
  <si>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</si>
  <si>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</si>
  <si>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</si>
  <si>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</si>
  <si>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</si>
  <si>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</si>
  <si>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</si>
  <si>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</si>
  <si>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 xml:space="preserve"> CS-24A-WP,CS-24B-WP,CS-24G-WP,CS-24R-WP Strobe, 75cd</t>
  </si>
  <si>
    <t xml:space="preserve"> CSLP-24A-WP,CS-24B-WP,CS-24G-WP,CS-24R-WP Strobe, 75cd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</si>
  <si>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</si>
  <si>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</si>
  <si>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</si>
  <si>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</si>
  <si>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</si>
  <si>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 15cd</t>
  </si>
  <si>
    <t>Potter SPKSTR-24CLP Strobe, 30cd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</si>
  <si>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</si>
  <si>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</si>
  <si>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</si>
  <si>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</si>
  <si>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</si>
  <si>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</si>
  <si>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</si>
  <si>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Gentex GES3-24 Strobe, 15cd</t>
  </si>
  <si>
    <t>Gentex GES3-24 Strobe, 30cd</t>
  </si>
  <si>
    <t>Gentex GES3-24 Strobe, 60cd</t>
  </si>
  <si>
    <t>Gentex GES3-24 Strobe, 75cd</t>
  </si>
  <si>
    <t>Gentex GES3-24 Strobe, 110cd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</si>
  <si>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</si>
  <si>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</si>
  <si>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</si>
  <si>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</si>
  <si>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</si>
  <si>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</si>
  <si>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</si>
  <si>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</si>
  <si>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</si>
  <si>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</si>
  <si>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</si>
  <si>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</si>
  <si>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</si>
  <si>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</si>
  <si>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</si>
  <si>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</si>
  <si>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</si>
  <si>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</si>
  <si>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</si>
  <si>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</si>
  <si>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</si>
  <si>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</si>
  <si>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</si>
  <si>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</si>
  <si>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</si>
  <si>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</si>
  <si>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</si>
  <si>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</si>
  <si>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</si>
  <si>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</si>
  <si>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</si>
  <si>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</si>
  <si>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</si>
  <si>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</si>
  <si>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</si>
  <si>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</si>
  <si>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</si>
  <si>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</si>
  <si>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</si>
  <si>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</si>
  <si>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</si>
  <si>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</si>
  <si>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</si>
  <si>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</si>
  <si>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Potter EH-24 Horn, High db</t>
  </si>
  <si>
    <t>Gentex GEH24 Horn, High db</t>
  </si>
  <si>
    <t>Potter MHT-1224 Mini Horn</t>
  </si>
  <si>
    <t>Gentex GX-93 Mini Horn</t>
  </si>
  <si>
    <t>Conventional Detectors</t>
  </si>
  <si>
    <t>Potter DSD-P Duct Detector</t>
  </si>
  <si>
    <t>Potter CO-12/24 CO Detector</t>
  </si>
  <si>
    <t>Potter PS-24 Photo Smoke Det</t>
  </si>
  <si>
    <t>Potter PS-24H Photo/Heat Det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</si>
  <si>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</si>
  <si>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</si>
  <si>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</si>
  <si>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</si>
  <si>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</si>
  <si>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</si>
  <si>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</si>
  <si>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</si>
  <si>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</si>
  <si>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</si>
  <si>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</si>
  <si>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</si>
  <si>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</si>
  <si>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</si>
  <si>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</si>
  <si>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</si>
  <si>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</si>
  <si>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</si>
  <si>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</si>
  <si>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</si>
  <si>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CHS-24B-WP,CHS-24G-WP,CSH-24R-WP, 75cd, Hi db</t>
  </si>
  <si>
    <t>CHSLP-24B-WP,CHSLP-24G-WP,CHSLP-24R-WP, 75cd, Hi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</si>
  <si>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</si>
  <si>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</si>
  <si>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</si>
  <si>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</si>
  <si>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</si>
  <si>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</si>
  <si>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</si>
  <si>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</si>
  <si>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</si>
  <si>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</si>
  <si>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</si>
  <si>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</si>
  <si>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Note: The PFC-5004(E) will charge two 4, 8, 12, 18, or 24 AH batteries</t>
  </si>
  <si>
    <t>Conventional Fire Panel</t>
  </si>
  <si>
    <t>LED Annunciator (Obsolete)</t>
  </si>
  <si>
    <t>Polarity Reversal and City Tie (Obsolete)</t>
  </si>
  <si>
    <t>Remote Trouble Indicator (Obsolete)</t>
  </si>
  <si>
    <t>CPS-24</t>
  </si>
  <si>
    <t>Potter Photoelectric Smoke Detector</t>
  </si>
  <si>
    <t>CPS-24N</t>
  </si>
  <si>
    <t>Potter Photoelectric Smoke Detector no Magnet</t>
  </si>
  <si>
    <t>2W-B</t>
  </si>
  <si>
    <t>System Sensor Photoelectric Detector</t>
  </si>
  <si>
    <t>2WT-B</t>
  </si>
  <si>
    <t>System Sensor Photoelectric/Heat Detector</t>
  </si>
  <si>
    <t>SOC-24V</t>
  </si>
  <si>
    <t>Hochiki Photoelectric Smoke Detector</t>
  </si>
  <si>
    <t>SOC-24VN</t>
  </si>
  <si>
    <t>Hochiki Photoelectric/ Heat Detector</t>
  </si>
  <si>
    <t>User Added 1</t>
  </si>
  <si>
    <t>Add description and standby/alarm info.</t>
  </si>
  <si>
    <t>User Added 2</t>
  </si>
  <si>
    <t>User Added 3</t>
  </si>
  <si>
    <t>User Added 4</t>
  </si>
  <si>
    <t>User Added 5</t>
  </si>
  <si>
    <t>User Added 6</t>
  </si>
  <si>
    <t>2-wire Initiating Devices</t>
  </si>
  <si>
    <t>#12 Stranded</t>
  </si>
  <si>
    <t>Max 4 Wire current =100mA</t>
  </si>
  <si>
    <t>Max Load (amps)</t>
  </si>
  <si>
    <t xml:space="preserve">PS-24H </t>
  </si>
  <si>
    <t xml:space="preserve">PS-24 </t>
  </si>
  <si>
    <t>Potter Photoelectric Smoke Detector (OBSOLETE)</t>
  </si>
  <si>
    <t>Potter Photoelectric/Heat Detector (OBSOLETE)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</si>
</sst>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9"/>
      <name val="Calibri"/>
      <family val="2"/>
    </font>
    <font>
      <sz val="9"/>
      <color indexed="81"/>
      <name val="Tahoma"/>
      <family val="2"/>
    </font>
    <font>
      <b/>
      <sz val="12"/>
      <color indexed="9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sz val="10"/>
      <color indexed="9"/>
      <name val="Calibri"/>
      <family val="2"/>
    </font>
    <font>
      <i/>
      <sz val="10"/>
      <color indexed="8"/>
      <name val="Calibri"/>
      <family val="2"/>
    </font>
    <font>
      <sz val="10"/>
      <color theme="0"/>
      <name val="Calibri"/>
      <family val="2"/>
    </font>
    <font>
      <sz val="10"/>
      <color rgb="FFFF0000"/>
      <name val="Calibri"/>
      <family val="2"/>
    </font>
    <font>
      <b/>
      <i/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10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/>
    </xf>
    <xf numFmtId="0" fontId="2" fillId="0" borderId="0" xfId="0" applyFont="1"/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3" fillId="2" borderId="1" xfId="0" applyFont="1" applyFill="1" applyBorder="1"/>
    <xf numFmtId="0" fontId="5" fillId="0" borderId="0" xfId="0" applyFont="1"/>
    <xf numFmtId="0" fontId="3" fillId="2" borderId="1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3" fillId="0" borderId="1" xfId="0" applyFont="1" applyBorder="1"/>
    <xf numFmtId="0" fontId="3" fillId="4" borderId="3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2" fillId="2" borderId="0" xfId="0" applyFont="1" applyFill="1" applyAlignment="1">
      <alignment vertical="center"/>
    </xf>
    <xf numFmtId="166" fontId="6" fillId="3" borderId="5" xfId="0" applyNumberFormat="1" applyFont="1" applyFill="1" applyBorder="1" applyAlignment="1">
      <alignment horizontal="center"/>
    </xf>
    <xf numFmtId="166" fontId="3" fillId="0" borderId="1" xfId="0" applyNumberFormat="1" applyFont="1" applyBorder="1"/>
    <xf numFmtId="166" fontId="3" fillId="0" borderId="0" xfId="0" applyNumberFormat="1" applyFont="1"/>
    <xf numFmtId="166" fontId="3" fillId="2" borderId="1" xfId="0" applyNumberFormat="1" applyFont="1" applyFill="1" applyBorder="1"/>
    <xf numFmtId="14" fontId="2" fillId="4" borderId="9" xfId="0" applyNumberFormat="1" applyFont="1" applyFill="1" applyBorder="1" applyAlignment="1" applyProtection="1">
      <alignment horizontal="left"/>
      <protection locked="0"/>
    </xf>
    <xf numFmtId="0" fontId="2" fillId="4" borderId="9" xfId="0" applyFont="1" applyFill="1" applyBorder="1" applyAlignment="1" applyProtection="1">
      <alignment horizontal="left"/>
      <protection locked="0"/>
    </xf>
    <xf numFmtId="9" fontId="2" fillId="4" borderId="9" xfId="1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 applyProtection="1">
      <protection locked="0"/>
    </xf>
    <xf numFmtId="0" fontId="2" fillId="2" borderId="3" xfId="0" applyFont="1" applyFill="1" applyBorder="1"/>
    <xf numFmtId="165" fontId="3" fillId="0" borderId="0" xfId="0" applyNumberFormat="1" applyFont="1"/>
    <xf numFmtId="0" fontId="12" fillId="3" borderId="11" xfId="0" applyFont="1" applyFill="1" applyBorder="1"/>
    <xf numFmtId="2" fontId="5" fillId="2" borderId="0" xfId="0" applyNumberFormat="1" applyFont="1" applyFill="1"/>
    <xf numFmtId="14" fontId="13" fillId="2" borderId="3" xfId="0" applyNumberFormat="1" applyFont="1" applyFill="1" applyBorder="1" applyAlignment="1">
      <alignment horizontal="left"/>
    </xf>
    <xf numFmtId="0" fontId="2" fillId="4" borderId="1" xfId="0" applyFont="1" applyFill="1" applyBorder="1" applyProtection="1">
      <protection locked="0"/>
    </xf>
    <xf numFmtId="0" fontId="6" fillId="0" borderId="0" xfId="0" applyFont="1" applyAlignment="1">
      <alignment horizontal="center"/>
    </xf>
    <xf numFmtId="166" fontId="6" fillId="0" borderId="0" xfId="0" applyNumberFormat="1" applyFont="1" applyAlignment="1">
      <alignment horizontal="center"/>
    </xf>
    <xf numFmtId="0" fontId="14" fillId="2" borderId="0" xfId="0" applyFont="1" applyFill="1"/>
    <xf numFmtId="0" fontId="14" fillId="0" borderId="0" xfId="0" applyFont="1"/>
    <xf numFmtId="0" fontId="2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65" fontId="2" fillId="2" borderId="1" xfId="0" applyNumberFormat="1" applyFont="1" applyFill="1" applyBorder="1"/>
    <xf numFmtId="0" fontId="15" fillId="2" borderId="1" xfId="0" applyFont="1" applyFill="1" applyBorder="1"/>
    <xf numFmtId="165" fontId="15" fillId="2" borderId="1" xfId="0" applyNumberFormat="1" applyFont="1" applyFill="1" applyBorder="1"/>
    <xf numFmtId="165" fontId="2" fillId="4" borderId="1" xfId="0" applyNumberFormat="1" applyFont="1" applyFill="1" applyBorder="1" applyProtection="1">
      <protection locked="0"/>
    </xf>
    <xf numFmtId="0" fontId="14" fillId="6" borderId="0" xfId="0" applyFont="1" applyFill="1" applyProtection="1">
      <protection hidden="1"/>
    </xf>
    <xf numFmtId="2" fontId="14" fillId="6" borderId="0" xfId="0" applyNumberFormat="1" applyFont="1" applyFill="1"/>
    <xf numFmtId="2" fontId="5" fillId="2" borderId="0" xfId="0" applyNumberFormat="1" applyFont="1" applyFill="1" applyProtection="1">
      <protection hidden="1"/>
    </xf>
    <xf numFmtId="0" fontId="5" fillId="2" borderId="0" xfId="0" applyFont="1" applyFill="1"/>
    <xf numFmtId="0" fontId="5" fillId="2" borderId="0" xfId="0" applyFont="1" applyFill="1" applyAlignment="1">
      <alignment horizontal="right" vertical="top"/>
    </xf>
    <xf numFmtId="0" fontId="5" fillId="2" borderId="0" xfId="0" applyFont="1" applyFill="1" applyAlignment="1">
      <alignment vertical="top"/>
    </xf>
    <xf numFmtId="0" fontId="17" fillId="3" borderId="17" xfId="0" applyFont="1" applyFill="1" applyBorder="1" applyAlignment="1">
      <alignment horizontal="center" vertical="center"/>
    </xf>
    <xf numFmtId="0" fontId="17" fillId="3" borderId="2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right"/>
    </xf>
    <xf numFmtId="0" fontId="17" fillId="3" borderId="4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/>
    <xf numFmtId="164" fontId="2" fillId="2" borderId="13" xfId="0" applyNumberFormat="1" applyFont="1" applyFill="1" applyBorder="1"/>
    <xf numFmtId="164" fontId="5" fillId="2" borderId="0" xfId="0" applyNumberFormat="1" applyFont="1" applyFill="1"/>
    <xf numFmtId="0" fontId="17" fillId="3" borderId="11" xfId="0" applyFont="1" applyFill="1" applyBorder="1" applyAlignment="1">
      <alignment horizontal="center"/>
    </xf>
    <xf numFmtId="0" fontId="2" fillId="4" borderId="16" xfId="0" applyFont="1" applyFill="1" applyBorder="1" applyAlignment="1" applyProtection="1">
      <alignment horizontal="center"/>
      <protection locked="0"/>
    </xf>
    <xf numFmtId="0" fontId="15" fillId="2" borderId="0" xfId="0" applyFont="1" applyFill="1"/>
    <xf numFmtId="164" fontId="15" fillId="2" borderId="0" xfId="0" applyNumberFormat="1" applyFont="1" applyFill="1"/>
    <xf numFmtId="164" fontId="2" fillId="2" borderId="0" xfId="0" applyNumberFormat="1" applyFont="1" applyFill="1"/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14" xfId="0" applyNumberFormat="1" applyFont="1" applyFill="1" applyBorder="1"/>
    <xf numFmtId="0" fontId="13" fillId="2" borderId="0" xfId="0" applyFont="1" applyFill="1" applyAlignment="1">
      <alignment horizontal="right"/>
    </xf>
    <xf numFmtId="0" fontId="17" fillId="3" borderId="11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9" fontId="14" fillId="2" borderId="0" xfId="0" applyNumberFormat="1" applyFont="1" applyFill="1" applyAlignment="1" applyProtection="1">
      <alignment horizontal="left"/>
      <protection hidden="1"/>
    </xf>
    <xf numFmtId="0" fontId="18" fillId="2" borderId="1" xfId="0" applyFont="1" applyFill="1" applyBorder="1"/>
    <xf numFmtId="165" fontId="2" fillId="2" borderId="0" xfId="0" applyNumberFormat="1" applyFont="1" applyFill="1"/>
    <xf numFmtId="165" fontId="5" fillId="2" borderId="14" xfId="0" applyNumberFormat="1" applyFont="1" applyFill="1" applyBorder="1" applyAlignment="1">
      <alignment horizontal="right"/>
    </xf>
    <xf numFmtId="165" fontId="5" fillId="2" borderId="14" xfId="0" applyNumberFormat="1" applyFont="1" applyFill="1" applyBorder="1"/>
    <xf numFmtId="165" fontId="5" fillId="2" borderId="0" xfId="0" applyNumberFormat="1" applyFont="1" applyFill="1"/>
    <xf numFmtId="0" fontId="17" fillId="3" borderId="17" xfId="0" applyFont="1" applyFill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right" vertical="center"/>
    </xf>
    <xf numFmtId="0" fontId="17" fillId="3" borderId="4" xfId="0" applyFont="1" applyFill="1" applyBorder="1" applyAlignment="1">
      <alignment horizontal="center" vertical="center"/>
    </xf>
    <xf numFmtId="166" fontId="2" fillId="2" borderId="0" xfId="0" applyNumberFormat="1" applyFont="1" applyFill="1"/>
    <xf numFmtId="166" fontId="2" fillId="2" borderId="14" xfId="0" applyNumberFormat="1" applyFont="1" applyFill="1" applyBorder="1"/>
    <xf numFmtId="166" fontId="5" fillId="2" borderId="0" xfId="0" applyNumberFormat="1" applyFont="1" applyFill="1"/>
    <xf numFmtId="0" fontId="17" fillId="3" borderId="4" xfId="0" applyFont="1" applyFill="1" applyBorder="1" applyAlignment="1">
      <alignment horizontal="center"/>
    </xf>
    <xf numFmtId="0" fontId="17" fillId="3" borderId="12" xfId="0" applyFont="1" applyFill="1" applyBorder="1"/>
    <xf numFmtId="0" fontId="17" fillId="3" borderId="11" xfId="0" applyFont="1" applyFill="1" applyBorder="1"/>
    <xf numFmtId="0" fontId="19" fillId="3" borderId="11" xfId="0" applyFont="1" applyFill="1" applyBorder="1"/>
    <xf numFmtId="166" fontId="2" fillId="2" borderId="3" xfId="0" applyNumberFormat="1" applyFont="1" applyFill="1" applyBorder="1"/>
    <xf numFmtId="0" fontId="2" fillId="2" borderId="3" xfId="0" applyFont="1" applyFill="1" applyBorder="1" applyAlignment="1">
      <alignment horizontal="right"/>
    </xf>
    <xf numFmtId="0" fontId="14" fillId="2" borderId="0" xfId="0" applyFont="1" applyFill="1" applyAlignment="1" applyProtection="1">
      <alignment horizontal="left"/>
      <protection hidden="1"/>
    </xf>
    <xf numFmtId="2" fontId="2" fillId="2" borderId="0" xfId="0" applyNumberFormat="1" applyFont="1" applyFill="1"/>
    <xf numFmtId="9" fontId="2" fillId="2" borderId="0" xfId="0" applyNumberFormat="1" applyFont="1" applyFill="1"/>
    <xf numFmtId="0" fontId="16" fillId="2" borderId="3" xfId="0" applyFont="1" applyFill="1" applyBorder="1"/>
    <xf numFmtId="0" fontId="17" fillId="3" borderId="12" xfId="0" applyFont="1" applyFill="1" applyBorder="1" applyAlignment="1">
      <alignment vertical="center"/>
    </xf>
    <xf numFmtId="0" fontId="17" fillId="3" borderId="11" xfId="0" applyFont="1" applyFill="1" applyBorder="1" applyAlignment="1">
      <alignment vertical="center"/>
    </xf>
    <xf numFmtId="0" fontId="17" fillId="3" borderId="11" xfId="0" applyFont="1" applyFill="1" applyBorder="1" applyAlignment="1">
      <alignment horizontal="right" vertical="center"/>
    </xf>
    <xf numFmtId="0" fontId="17" fillId="3" borderId="11" xfId="0" applyFont="1" applyFill="1" applyBorder="1" applyAlignment="1">
      <alignment horizontal="left" vertical="center"/>
    </xf>
    <xf numFmtId="0" fontId="17" fillId="3" borderId="15" xfId="0" applyFont="1" applyFill="1" applyBorder="1" applyAlignment="1">
      <alignment horizontal="left" vertical="center"/>
    </xf>
    <xf numFmtId="0" fontId="17" fillId="2" borderId="17" xfId="0" applyFont="1" applyFill="1" applyBorder="1" applyAlignment="1">
      <alignment horizontal="left" vertical="center"/>
    </xf>
    <xf numFmtId="0" fontId="17" fillId="2" borderId="17" xfId="0" applyFont="1" applyFill="1" applyBorder="1"/>
    <xf numFmtId="0" fontId="17" fillId="2" borderId="17" xfId="0" applyFont="1" applyFill="1" applyBorder="1" applyAlignment="1">
      <alignment horizontal="center"/>
    </xf>
    <xf numFmtId="0" fontId="12" fillId="2" borderId="0" xfId="0" applyFont="1" applyFill="1"/>
    <xf numFmtId="0" fontId="13" fillId="2" borderId="0" xfId="0" applyFont="1" applyFill="1"/>
    <xf numFmtId="0" fontId="17" fillId="2" borderId="0" xfId="0" applyFont="1" applyFill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1" xfId="0" applyFont="1" applyFill="1" applyBorder="1"/>
    <xf numFmtId="0" fontId="17" fillId="5" borderId="15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0" fontId="2" fillId="4" borderId="10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>
      <alignment horizontal="right"/>
    </xf>
    <xf numFmtId="0" fontId="17" fillId="5" borderId="2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17" fillId="5" borderId="4" xfId="0" applyFont="1" applyFill="1" applyBorder="1" applyAlignment="1">
      <alignment horizontal="center"/>
    </xf>
    <xf numFmtId="0" fontId="2" fillId="4" borderId="8" xfId="0" applyFont="1" applyFill="1" applyBorder="1" applyAlignment="1" applyProtection="1">
      <alignment horizontal="left"/>
      <protection locked="0"/>
    </xf>
    <xf numFmtId="165" fontId="2" fillId="2" borderId="8" xfId="0" applyNumberFormat="1" applyFont="1" applyFill="1" applyBorder="1"/>
    <xf numFmtId="0" fontId="2" fillId="4" borderId="0" xfId="0" applyFont="1" applyFill="1" applyProtection="1">
      <protection locked="0"/>
    </xf>
    <xf numFmtId="166" fontId="5" fillId="2" borderId="1" xfId="0" applyNumberFormat="1" applyFont="1" applyFill="1" applyBorder="1"/>
    <xf numFmtId="0" fontId="16" fillId="2" borderId="0" xfId="0" applyFont="1" applyFill="1" applyAlignment="1">
      <alignment horizontal="right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right"/>
    </xf>
    <xf numFmtId="0" fontId="17" fillId="2" borderId="0" xfId="0" applyFont="1" applyFill="1" applyAlignment="1">
      <alignment horizontal="left"/>
    </xf>
    <xf numFmtId="0" fontId="16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8" xfId="0" applyFont="1" applyFill="1" applyBorder="1" applyAlignment="1" applyProtection="1">
      <alignment horizontal="left"/>
      <protection locked="0"/>
    </xf>
    <xf numFmtId="0" fontId="2" fillId="4" borderId="19" xfId="0" applyFont="1" applyFill="1" applyBorder="1" applyAlignment="1" applyProtection="1">
      <alignment horizontal="left"/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17" fillId="5" borderId="17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top" wrapText="1"/>
    </xf>
    <xf numFmtId="0" fontId="16" fillId="2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left"/>
    </xf>
    <xf numFmtId="0" fontId="2" fillId="4" borderId="18" xfId="0" applyFont="1" applyFill="1" applyBorder="1" applyProtection="1">
      <protection locked="0"/>
    </xf>
    <xf numFmtId="0" fontId="2" fillId="4" borderId="19" xfId="0" applyFont="1" applyFill="1" applyBorder="1" applyProtection="1">
      <protection locked="0"/>
    </xf>
    <xf numFmtId="0" fontId="16" fillId="2" borderId="0" xfId="0" applyFont="1" applyFill="1" applyAlignment="1">
      <alignment horizontal="right" vertical="top" wrapText="1"/>
    </xf>
    <xf numFmtId="0" fontId="20" fillId="0" borderId="0" xfId="0" applyFont="1" applyAlignment="1">
      <alignment horizontal="right"/>
    </xf>
    <xf numFmtId="0" fontId="2" fillId="2" borderId="18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17" fillId="3" borderId="12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/>
    </xf>
    <xf numFmtId="0" fontId="17" fillId="3" borderId="21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165" fontId="2" fillId="4" borderId="18" xfId="0" applyNumberFormat="1" applyFont="1" applyFill="1" applyBorder="1" applyAlignment="1" applyProtection="1">
      <alignment horizontal="center"/>
      <protection locked="0"/>
    </xf>
    <xf numFmtId="165" fontId="2" fillId="4" borderId="19" xfId="0" applyNumberFormat="1" applyFont="1" applyFill="1" applyBorder="1" applyAlignment="1" applyProtection="1">
      <alignment horizontal="center"/>
      <protection locked="0"/>
    </xf>
    <xf numFmtId="165" fontId="2" fillId="2" borderId="26" xfId="0" applyNumberFormat="1" applyFont="1" applyFill="1" applyBorder="1" applyAlignment="1">
      <alignment horizontal="center" vertical="center"/>
    </xf>
    <xf numFmtId="165" fontId="2" fillId="2" borderId="27" xfId="0" applyNumberFormat="1" applyFont="1" applyFill="1" applyBorder="1" applyAlignment="1">
      <alignment horizontal="center" vertical="center"/>
    </xf>
    <xf numFmtId="165" fontId="2" fillId="4" borderId="28" xfId="0" applyNumberFormat="1" applyFont="1" applyFill="1" applyBorder="1" applyAlignment="1" applyProtection="1">
      <alignment horizontal="center"/>
      <protection locked="0"/>
    </xf>
    <xf numFmtId="165" fontId="2" fillId="4" borderId="29" xfId="0" applyNumberFormat="1" applyFont="1" applyFill="1" applyBorder="1" applyAlignment="1" applyProtection="1">
      <alignment horizontal="center"/>
      <protection locked="0"/>
    </xf>
    <xf numFmtId="0" fontId="17" fillId="3" borderId="1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 wrapText="1" indent="1"/>
    </xf>
    <xf numFmtId="0" fontId="2" fillId="4" borderId="23" xfId="0" applyFont="1" applyFill="1" applyBorder="1" applyAlignment="1" applyProtection="1">
      <alignment horizontal="left"/>
      <protection locked="0"/>
    </xf>
    <xf numFmtId="0" fontId="2" fillId="4" borderId="24" xfId="0" applyFont="1" applyFill="1" applyBorder="1" applyAlignment="1" applyProtection="1">
      <alignment horizontal="left"/>
      <protection locked="0"/>
    </xf>
    <xf numFmtId="0" fontId="17" fillId="3" borderId="12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13" fillId="2" borderId="0" xfId="0" applyFont="1" applyFill="1" applyAlignment="1">
      <alignment horizontal="right" wrapText="1"/>
    </xf>
    <xf numFmtId="0" fontId="13" fillId="2" borderId="3" xfId="0" applyFont="1" applyFill="1" applyBorder="1" applyAlignment="1">
      <alignment horizontal="right" wrapText="1"/>
    </xf>
    <xf numFmtId="0" fontId="17" fillId="3" borderId="22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9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</xdr:colOff>
      <xdr:row>0</xdr:row>
      <xdr:rowOff>57150</xdr:rowOff>
    </xdr:from>
    <xdr:to>
      <xdr:col>3</xdr:col>
      <xdr:colOff>42324</xdr:colOff>
      <xdr:row>5</xdr:row>
      <xdr:rowOff>3810</xdr:rowOff>
    </xdr:to>
    <xdr:pic>
      <xdr:nvPicPr>
        <xdr:cNvPr id="1182" name="Picture 1" descr="PotterLogoSmall.jpg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" y="57150"/>
          <a:ext cx="2042574" cy="537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</xdr:colOff>
      <xdr:row>87</xdr:row>
      <xdr:rowOff>41910</xdr:rowOff>
    </xdr:from>
    <xdr:to>
      <xdr:col>2</xdr:col>
      <xdr:colOff>1024890</xdr:colOff>
      <xdr:row>88</xdr:row>
      <xdr:rowOff>33338</xdr:rowOff>
    </xdr:to>
    <xdr:pic>
      <xdr:nvPicPr>
        <xdr:cNvPr id="5" name="Picture 6" descr="PotterLogoSmall.jpg">
          <a:extLst>
            <a:ext uri="{FF2B5EF4-FFF2-40B4-BE49-F238E27FC236}">
              <a16:creationId xmlns:a16="http://schemas.microsoft.com/office/drawing/2014/main" id="{09EACB5A-3D42-4F7D-A60C-D2BA46758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105" y="12904470"/>
          <a:ext cx="1291590" cy="3724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03"/>
  <sheetViews>
    <sheetView showRowColHeaders="0" tabSelected="1" zoomScaleNormal="100" zoomScaleSheetLayoutView="100" workbookViewId="0">
      <selection activeCell="F2" sqref="F2:G2"/>
    </sheetView>
  </sheetViews>
  <sheetFormatPr defaultColWidth="9.109375" defaultRowHeight="13.8" x14ac:dyDescent="0.3"/>
  <cols>
    <col min="1" max="1" width="0.88671875" style="7" customWidth="1"/>
    <col min="2" max="2" width="4.44140625" style="7" customWidth="1"/>
    <col min="3" max="3" width="25.6640625" style="7" customWidth="1"/>
    <col min="4" max="4" width="13.6640625" style="7" customWidth="1"/>
    <col min="5" max="5" width="28" style="7" customWidth="1"/>
    <col min="6" max="6" width="18.6640625" style="7" customWidth="1"/>
    <col min="7" max="7" width="16.6640625" style="7" customWidth="1"/>
    <col min="8" max="8" width="21.6640625" style="7" customWidth="1"/>
    <col min="9" max="9" width="18.6640625" style="7" customWidth="1"/>
    <col min="10" max="10" width="0.88671875" style="7" customWidth="1"/>
    <col min="11" max="11" width="27.88671875" style="41" customWidth="1"/>
    <col min="12" max="16384" width="9.109375" style="7"/>
  </cols>
  <sheetData>
    <row r="1" spans="1:25" ht="1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4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3">
      <c r="A2" s="2"/>
      <c r="B2" s="2"/>
      <c r="C2" s="2"/>
      <c r="D2" s="2"/>
      <c r="E2" s="9" t="s">
        <v>5</v>
      </c>
      <c r="F2" s="166"/>
      <c r="G2" s="167"/>
      <c r="H2" s="9" t="s">
        <v>6</v>
      </c>
      <c r="I2" s="27">
        <v>24</v>
      </c>
      <c r="J2" s="2"/>
      <c r="K2" s="4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" customHeight="1" x14ac:dyDescent="0.3">
      <c r="A3" s="2"/>
      <c r="B3" s="2"/>
      <c r="C3" s="2"/>
      <c r="D3" s="2"/>
      <c r="E3" s="51"/>
      <c r="F3" s="2"/>
      <c r="G3" s="2"/>
      <c r="H3" s="51"/>
      <c r="I3" s="6"/>
      <c r="J3" s="2"/>
      <c r="K3" s="40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2"/>
      <c r="C4" s="2"/>
      <c r="D4" s="2"/>
      <c r="E4" s="51"/>
      <c r="F4" s="166"/>
      <c r="G4" s="167"/>
      <c r="H4" s="9" t="s">
        <v>7</v>
      </c>
      <c r="I4" s="27">
        <v>5</v>
      </c>
      <c r="J4" s="2"/>
      <c r="K4" s="4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3" customHeight="1" x14ac:dyDescent="0.3">
      <c r="A5" s="2"/>
      <c r="B5" s="2"/>
      <c r="C5" s="2"/>
      <c r="D5" s="2"/>
      <c r="E5" s="51"/>
      <c r="F5" s="2"/>
      <c r="G5" s="2"/>
      <c r="H5" s="9"/>
      <c r="I5" s="6"/>
      <c r="J5" s="2"/>
      <c r="K5" s="40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2.75" customHeight="1" x14ac:dyDescent="0.3">
      <c r="A6" s="2"/>
      <c r="B6" s="165" t="s">
        <v>293</v>
      </c>
      <c r="C6" s="165"/>
      <c r="D6" s="165"/>
      <c r="E6" s="9" t="s">
        <v>287</v>
      </c>
      <c r="F6" s="166"/>
      <c r="G6" s="167"/>
      <c r="H6" s="52" t="s">
        <v>21</v>
      </c>
      <c r="I6" s="28">
        <v>0.2</v>
      </c>
      <c r="J6" s="2"/>
      <c r="K6" s="40"/>
      <c r="L6" s="2"/>
      <c r="M6" s="2"/>
      <c r="N6" s="2"/>
      <c r="O6" s="133"/>
      <c r="P6" s="133"/>
      <c r="Q6" s="68"/>
      <c r="R6" s="68"/>
      <c r="S6" s="68"/>
      <c r="T6" s="68"/>
      <c r="U6" s="2"/>
      <c r="V6" s="2"/>
      <c r="W6" s="2"/>
      <c r="X6" s="2"/>
      <c r="Y6" s="2"/>
    </row>
    <row r="7" spans="1:25" ht="3" customHeight="1" x14ac:dyDescent="0.3">
      <c r="A7" s="2"/>
      <c r="B7" s="165"/>
      <c r="C7" s="165"/>
      <c r="D7" s="165"/>
      <c r="E7" s="51"/>
      <c r="F7" s="6"/>
      <c r="G7" s="6"/>
      <c r="H7" s="53"/>
      <c r="I7" s="5"/>
      <c r="J7" s="2"/>
      <c r="K7" s="40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.75" customHeight="1" x14ac:dyDescent="0.3">
      <c r="A8" s="2"/>
      <c r="B8" s="165"/>
      <c r="C8" s="165"/>
      <c r="D8" s="165"/>
      <c r="E8" s="9" t="s">
        <v>288</v>
      </c>
      <c r="F8" s="166"/>
      <c r="G8" s="167"/>
      <c r="H8" s="52" t="s">
        <v>310</v>
      </c>
      <c r="I8" s="37" t="s">
        <v>291</v>
      </c>
      <c r="J8" s="2"/>
      <c r="K8" s="40"/>
      <c r="L8" s="2"/>
      <c r="M8" s="2"/>
      <c r="N8" s="66"/>
      <c r="O8" s="134"/>
      <c r="P8" s="134"/>
      <c r="Q8" s="67"/>
      <c r="R8" s="67"/>
      <c r="S8" s="67"/>
      <c r="T8" s="67"/>
      <c r="U8" s="2"/>
      <c r="V8" s="2"/>
      <c r="W8" s="2"/>
      <c r="X8" s="2"/>
      <c r="Y8" s="2"/>
    </row>
    <row r="9" spans="1:25" ht="3" customHeight="1" x14ac:dyDescent="0.3">
      <c r="A9" s="2"/>
      <c r="B9" s="165"/>
      <c r="C9" s="165"/>
      <c r="D9" s="165"/>
      <c r="E9" s="9"/>
      <c r="F9" s="2"/>
      <c r="G9" s="2"/>
      <c r="H9" s="51"/>
      <c r="I9" s="2"/>
      <c r="J9" s="2"/>
      <c r="K9" s="40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 x14ac:dyDescent="0.3">
      <c r="A10" s="2"/>
      <c r="B10" s="165"/>
      <c r="C10" s="165"/>
      <c r="D10" s="165"/>
      <c r="E10" s="9" t="s">
        <v>8</v>
      </c>
      <c r="F10" s="26"/>
      <c r="G10" s="2"/>
      <c r="H10" s="9" t="s">
        <v>99</v>
      </c>
      <c r="I10" s="29">
        <v>20.399999999999999</v>
      </c>
      <c r="J10" s="2"/>
      <c r="K10" s="4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7.5" customHeigh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4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2"/>
      <c r="B12" s="2"/>
      <c r="C12" s="9" t="s">
        <v>10</v>
      </c>
      <c r="D12" s="2" t="s">
        <v>294</v>
      </c>
      <c r="E12" s="2"/>
      <c r="F12" s="2"/>
      <c r="G12" s="2"/>
      <c r="H12" s="9" t="s">
        <v>25</v>
      </c>
      <c r="I12" s="6">
        <v>5</v>
      </c>
      <c r="J12" s="2"/>
      <c r="K12" s="40"/>
      <c r="L12" s="2"/>
      <c r="M12" s="2"/>
      <c r="N12" s="66"/>
      <c r="O12" s="134"/>
      <c r="P12" s="134"/>
      <c r="Q12" s="67"/>
      <c r="R12" s="67"/>
      <c r="S12" s="67"/>
      <c r="T12" s="67"/>
      <c r="U12" s="2"/>
      <c r="V12" s="2"/>
      <c r="W12" s="2"/>
      <c r="X12" s="2"/>
      <c r="Y12" s="2"/>
    </row>
    <row r="13" spans="1:25" ht="3" customHeight="1" x14ac:dyDescent="0.3">
      <c r="A13" s="2"/>
      <c r="B13" s="2"/>
      <c r="C13" s="9"/>
      <c r="D13" s="2"/>
      <c r="E13" s="2"/>
      <c r="F13" s="2"/>
      <c r="G13" s="2"/>
      <c r="H13" s="9"/>
      <c r="I13" s="6"/>
      <c r="J13" s="2"/>
      <c r="K13" s="4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"/>
      <c r="B14" s="2"/>
      <c r="C14" s="9" t="s">
        <v>27</v>
      </c>
      <c r="D14" s="166"/>
      <c r="E14" s="167"/>
      <c r="F14" s="2"/>
      <c r="G14" s="171" t="s">
        <v>290</v>
      </c>
      <c r="H14" s="171"/>
      <c r="I14" s="171"/>
      <c r="J14" s="2"/>
      <c r="K14" s="40"/>
      <c r="L14" s="2"/>
      <c r="M14" s="2"/>
      <c r="N14" s="66"/>
      <c r="O14" s="134"/>
      <c r="P14" s="134"/>
      <c r="Q14" s="67"/>
      <c r="R14" s="67"/>
      <c r="S14" s="67"/>
      <c r="T14" s="67"/>
      <c r="U14" s="2"/>
      <c r="V14" s="2"/>
      <c r="W14" s="2"/>
      <c r="X14" s="2"/>
      <c r="Y14" s="2"/>
    </row>
    <row r="15" spans="1:25" ht="3" customHeight="1" x14ac:dyDescent="0.3">
      <c r="A15" s="2"/>
      <c r="B15" s="2"/>
      <c r="C15" s="9"/>
      <c r="D15" s="2"/>
      <c r="E15" s="2"/>
      <c r="F15" s="2"/>
      <c r="G15" s="171"/>
      <c r="H15" s="171"/>
      <c r="I15" s="171"/>
      <c r="J15" s="2"/>
      <c r="K15" s="4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2"/>
      <c r="B16" s="2"/>
      <c r="C16" s="9" t="s">
        <v>9</v>
      </c>
      <c r="D16" s="166"/>
      <c r="E16" s="167"/>
      <c r="F16" s="2"/>
      <c r="G16" s="171"/>
      <c r="H16" s="171"/>
      <c r="I16" s="171"/>
      <c r="J16" s="2"/>
      <c r="K16" s="4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6" customHeight="1" x14ac:dyDescent="0.3">
      <c r="A17" s="2"/>
      <c r="B17" s="2"/>
      <c r="C17" s="2"/>
      <c r="D17" s="2"/>
      <c r="E17" s="2"/>
      <c r="F17" s="2"/>
      <c r="G17" s="172"/>
      <c r="H17" s="172"/>
      <c r="I17" s="172"/>
      <c r="J17" s="2"/>
      <c r="K17" s="4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2.75" customHeight="1" x14ac:dyDescent="0.3">
      <c r="A18" s="2"/>
      <c r="B18" s="156" t="s">
        <v>497</v>
      </c>
      <c r="C18" s="157"/>
      <c r="D18" s="157"/>
      <c r="E18" s="54"/>
      <c r="F18" s="157" t="s">
        <v>31</v>
      </c>
      <c r="G18" s="157"/>
      <c r="H18" s="157" t="s">
        <v>32</v>
      </c>
      <c r="I18" s="173"/>
      <c r="J18" s="2"/>
      <c r="K18" s="40" t="s">
        <v>291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0.5" customHeight="1" x14ac:dyDescent="0.3">
      <c r="A19" s="2"/>
      <c r="B19" s="56" t="s">
        <v>0</v>
      </c>
      <c r="C19" s="57" t="s">
        <v>1</v>
      </c>
      <c r="D19" s="57" t="s">
        <v>24</v>
      </c>
      <c r="E19" s="57"/>
      <c r="F19" s="58" t="s">
        <v>17</v>
      </c>
      <c r="G19" s="58" t="s">
        <v>18</v>
      </c>
      <c r="H19" s="58" t="s">
        <v>17</v>
      </c>
      <c r="I19" s="59" t="s">
        <v>18</v>
      </c>
      <c r="J19" s="2"/>
      <c r="K19" s="40" t="s">
        <v>292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2"/>
      <c r="B20" s="60">
        <v>1</v>
      </c>
      <c r="C20" s="61" t="s">
        <v>294</v>
      </c>
      <c r="D20" s="61" t="s">
        <v>295</v>
      </c>
      <c r="E20" s="61"/>
      <c r="F20" s="62">
        <v>0.11</v>
      </c>
      <c r="G20" s="62">
        <v>0.11</v>
      </c>
      <c r="H20" s="62">
        <v>0.22</v>
      </c>
      <c r="I20" s="62">
        <v>0.22</v>
      </c>
      <c r="J20" s="2"/>
      <c r="K20" s="4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2.75" customHeight="1" x14ac:dyDescent="0.3">
      <c r="A21" s="2"/>
      <c r="B21" s="2"/>
      <c r="C21" s="2"/>
      <c r="D21" s="2"/>
      <c r="E21" s="2"/>
      <c r="F21" s="9" t="s">
        <v>282</v>
      </c>
      <c r="G21" s="63">
        <f>G20</f>
        <v>0.11</v>
      </c>
      <c r="H21" s="9" t="s">
        <v>283</v>
      </c>
      <c r="I21" s="63">
        <f>I20</f>
        <v>0.22</v>
      </c>
      <c r="J21" s="2"/>
      <c r="K21" s="4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5.0999999999999996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4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2.75" customHeight="1" x14ac:dyDescent="0.3">
      <c r="A23" s="2"/>
      <c r="B23" s="168" t="s">
        <v>305</v>
      </c>
      <c r="C23" s="164"/>
      <c r="D23" s="164"/>
      <c r="E23" s="64"/>
      <c r="F23" s="164" t="s">
        <v>2</v>
      </c>
      <c r="G23" s="164"/>
      <c r="H23" s="164" t="s">
        <v>3</v>
      </c>
      <c r="I23" s="174"/>
      <c r="J23" s="2"/>
      <c r="K23" s="4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2.9" customHeight="1" x14ac:dyDescent="0.3">
      <c r="A24" s="2"/>
      <c r="B24" s="65"/>
      <c r="C24" s="2" t="s">
        <v>297</v>
      </c>
      <c r="D24" s="133" t="s">
        <v>298</v>
      </c>
      <c r="E24" s="133"/>
      <c r="F24" s="68">
        <v>4.4999999999999998E-2</v>
      </c>
      <c r="G24" s="68" t="str">
        <f t="shared" ref="G24:G29" si="0">IF(B24&gt;0, B24*F24, "")</f>
        <v/>
      </c>
      <c r="H24" s="68">
        <v>0.12</v>
      </c>
      <c r="I24" s="68" t="str">
        <f t="shared" ref="I24:I29" si="1">IF(B24&gt;0, B24*H24, "")</f>
        <v/>
      </c>
      <c r="J24" s="2"/>
      <c r="K24" s="4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2.9" customHeight="1" x14ac:dyDescent="0.3">
      <c r="A25" s="2"/>
      <c r="B25" s="42"/>
      <c r="C25" s="2" t="s">
        <v>301</v>
      </c>
      <c r="D25" s="133" t="s">
        <v>302</v>
      </c>
      <c r="E25" s="133"/>
      <c r="F25" s="68">
        <v>4.4999999999999998E-2</v>
      </c>
      <c r="G25" s="68" t="str">
        <f t="shared" si="0"/>
        <v/>
      </c>
      <c r="H25" s="68">
        <v>0.12</v>
      </c>
      <c r="I25" s="68" t="str">
        <f t="shared" ref="I25:I26" si="2">IF(B25&gt;0, B25*H25, "")</f>
        <v/>
      </c>
      <c r="J25" s="2"/>
      <c r="K25" s="4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2.9" customHeight="1" x14ac:dyDescent="0.3">
      <c r="A26" s="2"/>
      <c r="B26" s="42"/>
      <c r="C26" s="2" t="s">
        <v>303</v>
      </c>
      <c r="D26" s="133" t="s">
        <v>304</v>
      </c>
      <c r="E26" s="133"/>
      <c r="F26" s="68">
        <v>5.0000000000000001E-3</v>
      </c>
      <c r="G26" s="68" t="str">
        <f t="shared" si="0"/>
        <v/>
      </c>
      <c r="H26" s="68">
        <v>0.16</v>
      </c>
      <c r="I26" s="68" t="str">
        <f t="shared" si="2"/>
        <v/>
      </c>
      <c r="J26" s="2"/>
      <c r="K26" s="4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2.9" customHeight="1" x14ac:dyDescent="0.3">
      <c r="A27" s="2"/>
      <c r="B27" s="42"/>
      <c r="C27" s="66" t="s">
        <v>296</v>
      </c>
      <c r="D27" s="134" t="s">
        <v>498</v>
      </c>
      <c r="E27" s="134"/>
      <c r="F27" s="67">
        <v>3.5000000000000003E-2</v>
      </c>
      <c r="G27" s="67" t="str">
        <f t="shared" si="0"/>
        <v/>
      </c>
      <c r="H27" s="67">
        <v>0.09</v>
      </c>
      <c r="I27" s="67" t="str">
        <f t="shared" si="1"/>
        <v/>
      </c>
      <c r="J27" s="2"/>
      <c r="K27" s="4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2.9" customHeight="1" x14ac:dyDescent="0.3">
      <c r="A28" s="2"/>
      <c r="B28" s="42"/>
      <c r="C28" s="66" t="s">
        <v>300</v>
      </c>
      <c r="D28" s="134" t="s">
        <v>500</v>
      </c>
      <c r="E28" s="134"/>
      <c r="F28" s="67">
        <v>3.5000000000000003E-2</v>
      </c>
      <c r="G28" s="67" t="str">
        <f t="shared" si="0"/>
        <v/>
      </c>
      <c r="H28" s="67">
        <v>3.5000000000000003E-2</v>
      </c>
      <c r="I28" s="67" t="str">
        <f t="shared" si="1"/>
        <v/>
      </c>
      <c r="J28" s="2"/>
      <c r="K28" s="40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2.9" customHeight="1" x14ac:dyDescent="0.3">
      <c r="A29" s="2"/>
      <c r="B29" s="42"/>
      <c r="C29" s="66" t="s">
        <v>299</v>
      </c>
      <c r="D29" s="134" t="s">
        <v>499</v>
      </c>
      <c r="E29" s="134"/>
      <c r="F29" s="67">
        <v>3.5000000000000003E-2</v>
      </c>
      <c r="G29" s="67" t="str">
        <f t="shared" si="0"/>
        <v/>
      </c>
      <c r="H29" s="67">
        <v>0.3</v>
      </c>
      <c r="I29" s="67" t="str">
        <f t="shared" si="1"/>
        <v/>
      </c>
      <c r="J29" s="2"/>
      <c r="K29" s="4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5.0999999999999996" customHeight="1" x14ac:dyDescent="0.3">
      <c r="A30" s="2"/>
      <c r="B30" s="69"/>
      <c r="C30" s="70"/>
      <c r="D30" s="155"/>
      <c r="E30" s="155"/>
      <c r="F30" s="71"/>
      <c r="G30" s="71"/>
      <c r="H30" s="71"/>
      <c r="I30" s="71"/>
      <c r="J30" s="2"/>
      <c r="K30" s="4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2"/>
      <c r="D31" s="2"/>
      <c r="E31" s="72"/>
      <c r="F31" s="9" t="s">
        <v>306</v>
      </c>
      <c r="G31" s="63">
        <f>SUM(G24:G29)</f>
        <v>0</v>
      </c>
      <c r="H31" s="9" t="s">
        <v>307</v>
      </c>
      <c r="I31" s="63">
        <f>SUM(I24:I29)</f>
        <v>0</v>
      </c>
      <c r="J31" s="2"/>
      <c r="K31" s="4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5.0999999999999996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4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2.75" customHeight="1" x14ac:dyDescent="0.3">
      <c r="A33" s="2"/>
      <c r="B33" s="152" t="s">
        <v>520</v>
      </c>
      <c r="C33" s="153"/>
      <c r="D33" s="153"/>
      <c r="E33" s="153"/>
      <c r="F33" s="153" t="s">
        <v>2</v>
      </c>
      <c r="G33" s="153"/>
      <c r="H33" s="153" t="s">
        <v>3</v>
      </c>
      <c r="I33" s="154"/>
      <c r="J33" s="2"/>
      <c r="K33" s="75">
        <v>0.2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5" customHeight="1" x14ac:dyDescent="0.3">
      <c r="A34" s="2"/>
      <c r="B34" s="42"/>
      <c r="C34" s="43" t="s">
        <v>501</v>
      </c>
      <c r="D34" s="43" t="s">
        <v>502</v>
      </c>
      <c r="E34" s="43"/>
      <c r="F34" s="44">
        <v>5.8999999999999998E-5</v>
      </c>
      <c r="G34" s="44" t="str">
        <f>IF(B34&gt;0, F34*B34, "")</f>
        <v/>
      </c>
      <c r="H34" s="44">
        <v>0.15</v>
      </c>
      <c r="I34" s="44" t="str">
        <f>IF(B34&gt;0, H34*B34, "")</f>
        <v/>
      </c>
      <c r="J34" s="2"/>
      <c r="K34" s="75">
        <v>0.25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5" customHeight="1" x14ac:dyDescent="0.3">
      <c r="A35" s="2"/>
      <c r="B35" s="42"/>
      <c r="C35" s="43" t="s">
        <v>503</v>
      </c>
      <c r="D35" s="150" t="s">
        <v>504</v>
      </c>
      <c r="E35" s="151"/>
      <c r="F35" s="44">
        <v>5.8999999999999998E-5</v>
      </c>
      <c r="G35" s="44" t="str">
        <f>IF(B35&gt;0, F35*B35, "")</f>
        <v/>
      </c>
      <c r="H35" s="44">
        <v>0.15</v>
      </c>
      <c r="I35" s="44" t="str">
        <f>IF(B35&gt;0, H35*B35, "")</f>
        <v/>
      </c>
      <c r="J35" s="2"/>
      <c r="K35" s="40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5" customHeight="1" x14ac:dyDescent="0.3">
      <c r="A36" s="2"/>
      <c r="B36" s="42"/>
      <c r="C36" s="45" t="s">
        <v>525</v>
      </c>
      <c r="D36" s="45" t="s">
        <v>526</v>
      </c>
      <c r="E36" s="45"/>
      <c r="F36" s="46">
        <v>4.0000000000000003E-5</v>
      </c>
      <c r="G36" s="46" t="str">
        <f>IF(B36&gt;0, F36*B36, "")</f>
        <v/>
      </c>
      <c r="H36" s="46">
        <v>0.24299999999999999</v>
      </c>
      <c r="I36" s="46" t="str">
        <f>IF(B36&gt;0, H36*B36, "")</f>
        <v/>
      </c>
      <c r="J36" s="2"/>
      <c r="K36" s="4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5" customHeight="1" x14ac:dyDescent="0.3">
      <c r="A37" s="2"/>
      <c r="B37" s="42"/>
      <c r="C37" s="45" t="s">
        <v>524</v>
      </c>
      <c r="D37" s="45" t="s">
        <v>527</v>
      </c>
      <c r="E37" s="43"/>
      <c r="F37" s="46">
        <v>4.0000000000000003E-5</v>
      </c>
      <c r="G37" s="46" t="str">
        <f t="shared" ref="G37:G42" si="3">IF(B37&gt;0, F37*B37, "")</f>
        <v/>
      </c>
      <c r="H37" s="46">
        <v>0.24299999999999999</v>
      </c>
      <c r="I37" s="44" t="str">
        <f>IF(B37&gt;0, H37*B37, "")</f>
        <v/>
      </c>
      <c r="J37" s="2"/>
      <c r="K37" s="4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5" customHeight="1" x14ac:dyDescent="0.3">
      <c r="A38" s="2"/>
      <c r="B38" s="42"/>
      <c r="C38" s="76" t="s">
        <v>308</v>
      </c>
      <c r="D38" s="170" t="s">
        <v>320</v>
      </c>
      <c r="E38" s="170"/>
      <c r="F38" s="46">
        <v>4.0000000000000003E-5</v>
      </c>
      <c r="G38" s="46" t="str">
        <f t="shared" si="3"/>
        <v/>
      </c>
      <c r="H38" s="46">
        <v>0.24299999999999999</v>
      </c>
      <c r="I38" s="44" t="str">
        <f t="shared" ref="I38" si="4">IF(B38&gt;0, H38*B38, "")</f>
        <v/>
      </c>
      <c r="J38" s="2"/>
      <c r="K38" s="4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5" customHeight="1" x14ac:dyDescent="0.3">
      <c r="A39" s="2"/>
      <c r="B39" s="42"/>
      <c r="C39" s="43" t="s">
        <v>505</v>
      </c>
      <c r="D39" s="43" t="s">
        <v>506</v>
      </c>
      <c r="E39" s="43"/>
      <c r="F39" s="44">
        <v>5.0000000000000002E-5</v>
      </c>
      <c r="G39" s="44" t="str">
        <f t="shared" si="3"/>
        <v/>
      </c>
      <c r="H39" s="44">
        <v>0.13</v>
      </c>
      <c r="I39" s="44" t="str">
        <f t="shared" ref="I39:I42" si="5">IF(B39&gt;0, H39*B39, "")</f>
        <v/>
      </c>
      <c r="J39" s="2"/>
      <c r="K39" s="40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5" customHeight="1" x14ac:dyDescent="0.3">
      <c r="A40" s="2"/>
      <c r="B40" s="42"/>
      <c r="C40" s="43" t="s">
        <v>507</v>
      </c>
      <c r="D40" s="43" t="s">
        <v>508</v>
      </c>
      <c r="E40" s="43"/>
      <c r="F40" s="44">
        <v>5.0000000000000002E-5</v>
      </c>
      <c r="G40" s="44" t="str">
        <f t="shared" si="3"/>
        <v/>
      </c>
      <c r="H40" s="44">
        <v>0.13</v>
      </c>
      <c r="I40" s="44" t="str">
        <f t="shared" si="5"/>
        <v/>
      </c>
      <c r="J40" s="2"/>
      <c r="K40" s="40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5" customHeight="1" x14ac:dyDescent="0.3">
      <c r="A41" s="2"/>
      <c r="B41" s="42"/>
      <c r="C41" s="43" t="s">
        <v>509</v>
      </c>
      <c r="D41" s="43" t="s">
        <v>510</v>
      </c>
      <c r="E41" s="43"/>
      <c r="F41" s="44">
        <v>5.8999999999999998E-5</v>
      </c>
      <c r="G41" s="44" t="str">
        <f t="shared" si="3"/>
        <v/>
      </c>
      <c r="H41" s="44">
        <v>0.15</v>
      </c>
      <c r="I41" s="44" t="str">
        <f t="shared" si="5"/>
        <v/>
      </c>
      <c r="J41" s="2"/>
      <c r="K41" s="4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5" customHeight="1" x14ac:dyDescent="0.3">
      <c r="A42" s="2"/>
      <c r="B42" s="42"/>
      <c r="C42" s="43" t="s">
        <v>511</v>
      </c>
      <c r="D42" s="43" t="s">
        <v>512</v>
      </c>
      <c r="E42" s="43"/>
      <c r="F42" s="44">
        <v>5.8999999999999998E-5</v>
      </c>
      <c r="G42" s="44" t="str">
        <f t="shared" si="3"/>
        <v/>
      </c>
      <c r="H42" s="44">
        <v>0.15</v>
      </c>
      <c r="I42" s="44" t="str">
        <f t="shared" si="5"/>
        <v/>
      </c>
      <c r="J42" s="2"/>
      <c r="K42" s="4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5" customHeight="1" x14ac:dyDescent="0.3">
      <c r="A43" s="2"/>
      <c r="B43" s="42"/>
      <c r="C43" s="29" t="s">
        <v>513</v>
      </c>
      <c r="D43" s="138" t="s">
        <v>514</v>
      </c>
      <c r="E43" s="138"/>
      <c r="F43" s="47"/>
      <c r="G43" s="44"/>
      <c r="H43" s="47"/>
      <c r="I43" s="44"/>
      <c r="J43" s="2"/>
      <c r="K43" s="4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5" customHeight="1" x14ac:dyDescent="0.3">
      <c r="A44" s="2"/>
      <c r="B44" s="42"/>
      <c r="C44" s="29" t="s">
        <v>515</v>
      </c>
      <c r="D44" s="138" t="s">
        <v>514</v>
      </c>
      <c r="E44" s="138"/>
      <c r="F44" s="47"/>
      <c r="G44" s="44"/>
      <c r="H44" s="47"/>
      <c r="I44" s="44"/>
      <c r="J44" s="2"/>
      <c r="K44" s="40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5" customHeight="1" x14ac:dyDescent="0.3">
      <c r="A45" s="2"/>
      <c r="B45" s="42"/>
      <c r="C45" s="29" t="s">
        <v>516</v>
      </c>
      <c r="D45" s="138" t="s">
        <v>514</v>
      </c>
      <c r="E45" s="138"/>
      <c r="F45" s="47"/>
      <c r="G45" s="44"/>
      <c r="H45" s="47"/>
      <c r="I45" s="44"/>
      <c r="J45" s="2"/>
      <c r="K45" s="4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5" customHeight="1" x14ac:dyDescent="0.3">
      <c r="A46" s="2"/>
      <c r="B46" s="42"/>
      <c r="C46" s="29" t="s">
        <v>517</v>
      </c>
      <c r="D46" s="138" t="s">
        <v>514</v>
      </c>
      <c r="E46" s="138"/>
      <c r="F46" s="47"/>
      <c r="G46" s="44" t="str">
        <f t="shared" ref="G46" si="6">IF(B46&gt;0, F46*B46, "")</f>
        <v/>
      </c>
      <c r="H46" s="47"/>
      <c r="I46" s="44" t="str">
        <f t="shared" ref="I46:I48" si="7">IF(B46&gt;0, H46*B46, "")</f>
        <v/>
      </c>
      <c r="J46" s="2"/>
      <c r="K46" s="40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5" customHeight="1" x14ac:dyDescent="0.3">
      <c r="A47" s="2"/>
      <c r="B47" s="42"/>
      <c r="C47" s="29" t="s">
        <v>518</v>
      </c>
      <c r="D47" s="138" t="s">
        <v>514</v>
      </c>
      <c r="E47" s="138"/>
      <c r="F47" s="47"/>
      <c r="G47" s="44" t="str">
        <f>IF(B47&gt;0, F47*B47, "")</f>
        <v/>
      </c>
      <c r="H47" s="47"/>
      <c r="I47" s="44" t="str">
        <f t="shared" si="7"/>
        <v/>
      </c>
      <c r="J47" s="2"/>
      <c r="K47" s="4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5" customHeight="1" x14ac:dyDescent="0.3">
      <c r="A48" s="2"/>
      <c r="B48" s="42"/>
      <c r="C48" s="29" t="s">
        <v>519</v>
      </c>
      <c r="D48" s="138" t="s">
        <v>514</v>
      </c>
      <c r="E48" s="138"/>
      <c r="F48" s="47"/>
      <c r="G48" s="44" t="str">
        <f>IF(B48&gt;0, F48*B48, "")</f>
        <v/>
      </c>
      <c r="H48" s="47"/>
      <c r="I48" s="44" t="str">
        <f t="shared" si="7"/>
        <v/>
      </c>
      <c r="J48" s="2"/>
      <c r="K48" s="40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5" customHeight="1" x14ac:dyDescent="0.3">
      <c r="A49" s="2"/>
      <c r="B49" s="152" t="s">
        <v>309</v>
      </c>
      <c r="C49" s="153"/>
      <c r="D49" s="153"/>
      <c r="E49" s="153"/>
      <c r="F49" s="153" t="s">
        <v>2</v>
      </c>
      <c r="G49" s="153"/>
      <c r="H49" s="153" t="s">
        <v>3</v>
      </c>
      <c r="I49" s="154"/>
      <c r="J49" s="2"/>
      <c r="K49" s="40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2.9" customHeight="1" x14ac:dyDescent="0.3">
      <c r="A50" s="2"/>
      <c r="B50" s="42"/>
      <c r="C50" s="47"/>
      <c r="D50" s="162"/>
      <c r="E50" s="163"/>
      <c r="F50" s="47"/>
      <c r="G50" s="44" t="str">
        <f t="shared" ref="G50:G55" si="8">IF(B50&gt;0, F50*B50, "")</f>
        <v/>
      </c>
      <c r="H50" s="47"/>
      <c r="I50" s="44" t="str">
        <f t="shared" ref="I50:I55" si="9">IF(B50&gt;0, H50*B50, "")</f>
        <v/>
      </c>
      <c r="J50" s="2"/>
      <c r="K50" s="40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2.9" customHeight="1" x14ac:dyDescent="0.3">
      <c r="A51" s="2"/>
      <c r="B51" s="42"/>
      <c r="C51" s="47"/>
      <c r="D51" s="158"/>
      <c r="E51" s="159"/>
      <c r="F51" s="47"/>
      <c r="G51" s="44" t="str">
        <f t="shared" si="8"/>
        <v/>
      </c>
      <c r="H51" s="47"/>
      <c r="I51" s="44" t="str">
        <f t="shared" si="9"/>
        <v/>
      </c>
      <c r="J51" s="2"/>
      <c r="K51" s="40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2.9" customHeight="1" x14ac:dyDescent="0.3">
      <c r="A52" s="2"/>
      <c r="B52" s="42"/>
      <c r="C52" s="47"/>
      <c r="D52" s="158"/>
      <c r="E52" s="159"/>
      <c r="F52" s="47"/>
      <c r="G52" s="44" t="str">
        <f t="shared" si="8"/>
        <v/>
      </c>
      <c r="H52" s="47"/>
      <c r="I52" s="44" t="str">
        <f t="shared" si="9"/>
        <v/>
      </c>
      <c r="J52" s="2"/>
      <c r="K52" s="4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2.9" customHeight="1" x14ac:dyDescent="0.3">
      <c r="A53" s="2"/>
      <c r="B53" s="42"/>
      <c r="C53" s="47"/>
      <c r="D53" s="158"/>
      <c r="E53" s="159"/>
      <c r="F53" s="47"/>
      <c r="G53" s="44" t="str">
        <f t="shared" si="8"/>
        <v/>
      </c>
      <c r="H53" s="47"/>
      <c r="I53" s="44" t="str">
        <f t="shared" si="9"/>
        <v/>
      </c>
      <c r="J53" s="2"/>
      <c r="K53" s="40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2.9" customHeight="1" x14ac:dyDescent="0.3">
      <c r="A54" s="2"/>
      <c r="B54" s="42"/>
      <c r="C54" s="47"/>
      <c r="D54" s="158"/>
      <c r="E54" s="159"/>
      <c r="F54" s="47"/>
      <c r="G54" s="44" t="str">
        <f t="shared" si="8"/>
        <v/>
      </c>
      <c r="H54" s="47"/>
      <c r="I54" s="44" t="str">
        <f t="shared" si="9"/>
        <v/>
      </c>
      <c r="J54" s="2"/>
      <c r="K54" s="4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2.9" customHeight="1" x14ac:dyDescent="0.3">
      <c r="A55" s="2"/>
      <c r="B55" s="42"/>
      <c r="C55" s="47"/>
      <c r="D55" s="158"/>
      <c r="E55" s="159"/>
      <c r="F55" s="47"/>
      <c r="G55" s="44" t="str">
        <f t="shared" si="8"/>
        <v/>
      </c>
      <c r="H55" s="47"/>
      <c r="I55" s="44" t="str">
        <f t="shared" si="9"/>
        <v/>
      </c>
      <c r="J55" s="2"/>
      <c r="K55" s="40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5.0999999999999996" customHeight="1" thickBot="1" x14ac:dyDescent="0.35">
      <c r="A56" s="2"/>
      <c r="B56" s="8"/>
      <c r="C56" s="2"/>
      <c r="D56" s="133"/>
      <c r="E56" s="133"/>
      <c r="F56" s="77"/>
      <c r="G56" s="77"/>
      <c r="H56" s="77"/>
      <c r="I56" s="77"/>
      <c r="J56" s="2"/>
      <c r="K56" s="40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4.4" thickBot="1" x14ac:dyDescent="0.35">
      <c r="A57" s="2"/>
      <c r="B57" s="160" t="s">
        <v>522</v>
      </c>
      <c r="C57" s="161"/>
      <c r="D57" s="70"/>
      <c r="E57" s="70"/>
      <c r="F57" s="78" t="s">
        <v>318</v>
      </c>
      <c r="G57" s="79">
        <f>SUM(G50:G55)</f>
        <v>0</v>
      </c>
      <c r="H57" s="78" t="s">
        <v>319</v>
      </c>
      <c r="I57" s="79">
        <f>SUM(I50:I55)</f>
        <v>0</v>
      </c>
      <c r="J57" s="2"/>
      <c r="K57" s="40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x14ac:dyDescent="0.3">
      <c r="A58" s="2"/>
      <c r="B58" s="2"/>
      <c r="C58" s="2"/>
      <c r="D58" s="2"/>
      <c r="E58" s="2"/>
      <c r="F58" s="9" t="s">
        <v>19</v>
      </c>
      <c r="G58" s="80">
        <f>SUM(G34:G36, G56:G57)</f>
        <v>0</v>
      </c>
      <c r="H58" s="9" t="s">
        <v>20</v>
      </c>
      <c r="I58" s="80">
        <f>SUM(I34:I36, I56:I57)</f>
        <v>0</v>
      </c>
      <c r="J58" s="2"/>
      <c r="K58" s="40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5.0999999999999996" customHeight="1" x14ac:dyDescent="0.3">
      <c r="A59" s="2"/>
      <c r="B59" s="2"/>
      <c r="C59" s="2"/>
      <c r="D59" s="2"/>
      <c r="E59" s="2"/>
      <c r="F59" s="5"/>
      <c r="G59" s="5"/>
      <c r="H59" s="5"/>
      <c r="I59" s="2"/>
      <c r="J59" s="2"/>
      <c r="K59" s="40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2.75" customHeight="1" x14ac:dyDescent="0.3">
      <c r="A60" s="2"/>
      <c r="B60" s="156" t="s">
        <v>280</v>
      </c>
      <c r="C60" s="157"/>
      <c r="D60" s="157"/>
      <c r="E60" s="54"/>
      <c r="F60" s="81"/>
      <c r="G60" s="54" t="s">
        <v>31</v>
      </c>
      <c r="H60" s="81"/>
      <c r="I60" s="55" t="s">
        <v>32</v>
      </c>
      <c r="J60" s="2"/>
      <c r="K60" s="40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0.5" customHeight="1" x14ac:dyDescent="0.3">
      <c r="A61" s="2"/>
      <c r="B61" s="82" t="s">
        <v>16</v>
      </c>
      <c r="C61" s="83" t="s">
        <v>11</v>
      </c>
      <c r="D61" s="83" t="s">
        <v>24</v>
      </c>
      <c r="E61" s="83"/>
      <c r="F61" s="84"/>
      <c r="G61" s="83" t="s">
        <v>18</v>
      </c>
      <c r="H61" s="84"/>
      <c r="I61" s="85" t="s">
        <v>18</v>
      </c>
      <c r="J61" s="8"/>
      <c r="K61" s="40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3">
      <c r="A62" s="2"/>
      <c r="B62" s="8">
        <v>1</v>
      </c>
      <c r="C62" s="2" t="str">
        <f>IF(D93&lt;&gt;"", D93, "")</f>
        <v/>
      </c>
      <c r="D62" s="133" t="str">
        <f>IF(G93&lt;&gt;"", G93, "")</f>
        <v/>
      </c>
      <c r="E62" s="133"/>
      <c r="F62" s="2"/>
      <c r="G62" s="86">
        <f>G110</f>
        <v>0</v>
      </c>
      <c r="H62" s="2"/>
      <c r="I62" s="86">
        <f>I110</f>
        <v>0</v>
      </c>
      <c r="J62" s="2"/>
      <c r="K62" s="40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3">
      <c r="A63" s="2"/>
      <c r="B63" s="69">
        <v>2</v>
      </c>
      <c r="C63" s="70" t="str">
        <f>IF(D115&lt;&gt;"", D115, "")</f>
        <v/>
      </c>
      <c r="D63" s="155" t="str">
        <f>IF(G115&lt;&gt;"", G115, "")</f>
        <v/>
      </c>
      <c r="E63" s="155"/>
      <c r="F63" s="70"/>
      <c r="G63" s="87">
        <f>G132</f>
        <v>0</v>
      </c>
      <c r="H63" s="70"/>
      <c r="I63" s="87">
        <f>I132</f>
        <v>0</v>
      </c>
      <c r="J63" s="2"/>
      <c r="K63" s="40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3">
      <c r="A64" s="2"/>
      <c r="B64" s="2"/>
      <c r="C64" s="2"/>
      <c r="D64" s="2"/>
      <c r="E64" s="2"/>
      <c r="F64" s="9" t="s">
        <v>28</v>
      </c>
      <c r="G64" s="88">
        <f>SUM(G62:G63)</f>
        <v>0</v>
      </c>
      <c r="H64" s="9" t="s">
        <v>29</v>
      </c>
      <c r="I64" s="88">
        <f>SUM(I62:I63)</f>
        <v>0</v>
      </c>
      <c r="J64" s="2"/>
      <c r="K64" s="40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5.0999999999999996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40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2.75" customHeight="1" x14ac:dyDescent="0.3">
      <c r="A66" s="2"/>
      <c r="B66" s="156" t="s">
        <v>311</v>
      </c>
      <c r="C66" s="157"/>
      <c r="D66" s="157"/>
      <c r="E66" s="54"/>
      <c r="F66" s="81"/>
      <c r="G66" s="54" t="s">
        <v>31</v>
      </c>
      <c r="H66" s="81"/>
      <c r="I66" s="55" t="s">
        <v>32</v>
      </c>
      <c r="J66" s="2"/>
      <c r="K66" s="40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0.5" customHeight="1" x14ac:dyDescent="0.3">
      <c r="A67" s="2"/>
      <c r="B67" s="56" t="s">
        <v>16</v>
      </c>
      <c r="C67" s="57" t="s">
        <v>11</v>
      </c>
      <c r="D67" s="57" t="s">
        <v>24</v>
      </c>
      <c r="E67" s="57"/>
      <c r="F67" s="58"/>
      <c r="G67" s="57" t="s">
        <v>18</v>
      </c>
      <c r="H67" s="58"/>
      <c r="I67" s="89" t="s">
        <v>18</v>
      </c>
      <c r="J67" s="2"/>
      <c r="K67" s="40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2.75" customHeight="1" x14ac:dyDescent="0.3">
      <c r="A68" s="2"/>
      <c r="B68" s="8">
        <v>3</v>
      </c>
      <c r="C68" s="2" t="str">
        <f>IF(D138&lt;&gt;"", D138, "")</f>
        <v/>
      </c>
      <c r="D68" s="133" t="str">
        <f>IF(G138&lt;&gt;"", G138, "")</f>
        <v/>
      </c>
      <c r="E68" s="133"/>
      <c r="F68" s="2"/>
      <c r="G68" s="86">
        <f>G155</f>
        <v>0</v>
      </c>
      <c r="H68" s="2"/>
      <c r="I68" s="86">
        <f>I155</f>
        <v>0</v>
      </c>
      <c r="J68" s="2"/>
      <c r="K68" s="40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2.75" customHeight="1" x14ac:dyDescent="0.3">
      <c r="A69" s="2"/>
      <c r="B69" s="69">
        <v>4</v>
      </c>
      <c r="C69" s="70" t="str">
        <f>IF(D159&lt;&gt;"", D159, "")</f>
        <v/>
      </c>
      <c r="D69" s="155" t="str">
        <f>IF(G159&lt;&gt;"", G159, "")</f>
        <v/>
      </c>
      <c r="E69" s="155"/>
      <c r="F69" s="70"/>
      <c r="G69" s="87">
        <f>G176</f>
        <v>0</v>
      </c>
      <c r="H69" s="70"/>
      <c r="I69" s="87">
        <f>I176</f>
        <v>0</v>
      </c>
      <c r="J69" s="2"/>
      <c r="K69" s="40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2.75" customHeight="1" x14ac:dyDescent="0.3">
      <c r="A70" s="2"/>
      <c r="B70" s="2"/>
      <c r="C70" s="2"/>
      <c r="D70" s="2"/>
      <c r="E70" s="2"/>
      <c r="F70" s="9" t="s">
        <v>28</v>
      </c>
      <c r="G70" s="88">
        <f>SUM(G68:G69)</f>
        <v>0</v>
      </c>
      <c r="H70" s="9" t="s">
        <v>29</v>
      </c>
      <c r="I70" s="88">
        <f>SUM(I68:I69)</f>
        <v>0</v>
      </c>
      <c r="J70" s="2"/>
      <c r="K70" s="40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5.0999999999999996" customHeight="1" x14ac:dyDescent="0.3">
      <c r="A71" s="2"/>
      <c r="B71" s="2"/>
      <c r="C71" s="2"/>
      <c r="D71" s="2"/>
      <c r="E71" s="2"/>
      <c r="F71" s="9"/>
      <c r="G71" s="88"/>
      <c r="H71" s="9"/>
      <c r="I71" s="88"/>
      <c r="J71" s="2"/>
      <c r="K71" s="40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6.5" customHeight="1" x14ac:dyDescent="0.3">
      <c r="A72" s="2"/>
      <c r="B72" s="90"/>
      <c r="C72" s="91" t="s">
        <v>284</v>
      </c>
      <c r="D72" s="92"/>
      <c r="E72" s="34"/>
      <c r="F72" s="34"/>
      <c r="G72" s="73" t="s">
        <v>31</v>
      </c>
      <c r="H72" s="64"/>
      <c r="I72" s="74" t="s">
        <v>32</v>
      </c>
      <c r="J72" s="2"/>
      <c r="K72" s="40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2.75" customHeight="1" x14ac:dyDescent="0.3">
      <c r="A73" s="2"/>
      <c r="B73" s="2"/>
      <c r="C73" s="2"/>
      <c r="D73" s="2"/>
      <c r="E73" s="2"/>
      <c r="F73" s="9" t="s">
        <v>285</v>
      </c>
      <c r="G73" s="86">
        <f>G21</f>
        <v>0.11</v>
      </c>
      <c r="H73" s="5"/>
      <c r="I73" s="86">
        <f>I21</f>
        <v>0.22</v>
      </c>
      <c r="J73" s="2"/>
      <c r="K73" s="40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2.75" customHeight="1" x14ac:dyDescent="0.3">
      <c r="A74" s="2"/>
      <c r="B74" s="2"/>
      <c r="C74" s="2"/>
      <c r="D74" s="2"/>
      <c r="E74" s="2"/>
      <c r="F74" s="9" t="s">
        <v>312</v>
      </c>
      <c r="G74" s="86">
        <f>G31</f>
        <v>0</v>
      </c>
      <c r="H74" s="5"/>
      <c r="I74" s="86">
        <f>I31</f>
        <v>0</v>
      </c>
      <c r="J74" s="2"/>
      <c r="K74" s="40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2.75" customHeight="1" x14ac:dyDescent="0.3">
      <c r="A75" s="2"/>
      <c r="B75" s="2"/>
      <c r="C75" s="2"/>
      <c r="D75" s="2"/>
      <c r="E75" s="2"/>
      <c r="F75" s="9" t="s">
        <v>313</v>
      </c>
      <c r="G75" s="86">
        <f>G58</f>
        <v>0</v>
      </c>
      <c r="H75" s="5"/>
      <c r="I75" s="86">
        <f>I58</f>
        <v>0</v>
      </c>
      <c r="J75" s="2"/>
      <c r="K75" s="40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2.75" customHeight="1" x14ac:dyDescent="0.3">
      <c r="A76" s="2"/>
      <c r="B76" s="2"/>
      <c r="C76" s="2"/>
      <c r="D76" s="2"/>
      <c r="E76" s="2"/>
      <c r="F76" s="9" t="s">
        <v>286</v>
      </c>
      <c r="G76" s="86">
        <f>G64</f>
        <v>0</v>
      </c>
      <c r="H76" s="5"/>
      <c r="I76" s="86">
        <f>I64</f>
        <v>0</v>
      </c>
      <c r="J76" s="2"/>
      <c r="K76" s="40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2.75" customHeight="1" x14ac:dyDescent="0.3">
      <c r="A77" s="2"/>
      <c r="B77" s="2"/>
      <c r="C77" s="2"/>
      <c r="D77" s="2"/>
      <c r="E77" s="2"/>
      <c r="F77" s="9" t="s">
        <v>314</v>
      </c>
      <c r="G77" s="93">
        <f>G70</f>
        <v>0</v>
      </c>
      <c r="H77" s="94"/>
      <c r="I77" s="93">
        <f>I70</f>
        <v>0</v>
      </c>
      <c r="J77" s="2"/>
      <c r="K77" s="40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3.75" customHeight="1" x14ac:dyDescent="0.3">
      <c r="A78" s="2"/>
      <c r="B78" s="2"/>
      <c r="C78" s="2"/>
      <c r="D78" s="2"/>
      <c r="E78" s="2"/>
      <c r="F78" s="9"/>
      <c r="G78" s="88"/>
      <c r="H78" s="9"/>
      <c r="I78" s="88"/>
      <c r="J78" s="2"/>
      <c r="K78" s="40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2.75" customHeight="1" x14ac:dyDescent="0.3">
      <c r="A79" s="2"/>
      <c r="B79" s="2"/>
      <c r="C79" s="9"/>
      <c r="D79" s="6"/>
      <c r="E79" s="2"/>
      <c r="F79" s="9" t="s">
        <v>19</v>
      </c>
      <c r="G79" s="80">
        <f>SUM(G73:G77)</f>
        <v>0.11</v>
      </c>
      <c r="H79" s="9" t="s">
        <v>20</v>
      </c>
      <c r="I79" s="88">
        <f>SUM(I73:I77)</f>
        <v>0.22</v>
      </c>
      <c r="J79" s="2"/>
      <c r="K79" s="95">
        <f>(I83*I84)</f>
        <v>0.53200000000000003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3">
      <c r="A80" s="2"/>
      <c r="B80" s="2"/>
      <c r="C80" s="9"/>
      <c r="D80" s="6"/>
      <c r="E80" s="2"/>
      <c r="F80" s="9" t="s">
        <v>6</v>
      </c>
      <c r="G80" s="2">
        <f>I2</f>
        <v>24</v>
      </c>
      <c r="H80" s="9" t="s">
        <v>7</v>
      </c>
      <c r="I80" s="2">
        <f>I4</f>
        <v>5</v>
      </c>
      <c r="J80" s="2"/>
      <c r="K80" s="40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3">
      <c r="A81" s="2"/>
      <c r="B81" s="2"/>
      <c r="C81" s="9"/>
      <c r="D81" s="6"/>
      <c r="E81" s="2"/>
      <c r="F81" s="9" t="s">
        <v>130</v>
      </c>
      <c r="G81" s="35">
        <f>ROUNDUP(G79*G80, 2)</f>
        <v>2.64</v>
      </c>
      <c r="H81" s="9" t="s">
        <v>131</v>
      </c>
      <c r="I81" s="35">
        <f>ROUNDUP((I80/60)*I79, 2)</f>
        <v>0.02</v>
      </c>
      <c r="J81" s="2"/>
      <c r="K81" s="40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3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40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x14ac:dyDescent="0.3">
      <c r="A83" s="2"/>
      <c r="B83" s="2"/>
      <c r="C83" s="2"/>
      <c r="D83" s="2"/>
      <c r="E83" s="2"/>
      <c r="F83" s="2"/>
      <c r="G83" s="2"/>
      <c r="H83" s="9" t="s">
        <v>26</v>
      </c>
      <c r="I83" s="96">
        <f>I81+G81</f>
        <v>2.66</v>
      </c>
      <c r="J83" s="2"/>
      <c r="K83" s="40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x14ac:dyDescent="0.3">
      <c r="A84" s="2"/>
      <c r="B84" s="2"/>
      <c r="C84" s="2"/>
      <c r="D84" s="2"/>
      <c r="E84" s="2"/>
      <c r="F84" s="2"/>
      <c r="G84" s="2"/>
      <c r="H84" s="9" t="s">
        <v>21</v>
      </c>
      <c r="I84" s="97">
        <f>I6</f>
        <v>0.2</v>
      </c>
      <c r="J84" s="2"/>
      <c r="K84" s="40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2.9" customHeight="1" x14ac:dyDescent="0.3">
      <c r="A85" s="2"/>
      <c r="B85" s="2"/>
      <c r="C85" s="2"/>
      <c r="D85" s="2"/>
      <c r="E85" s="2"/>
      <c r="F85" s="2"/>
      <c r="G85" s="2"/>
      <c r="H85" s="9" t="s">
        <v>22</v>
      </c>
      <c r="I85" s="50">
        <f>(I83+K79)</f>
        <v>3.1920000000000002</v>
      </c>
      <c r="J85" s="2"/>
      <c r="K85" s="40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5" customHeight="1" x14ac:dyDescent="0.3">
      <c r="A86" s="2"/>
      <c r="B86" s="2"/>
      <c r="C86" s="2"/>
      <c r="D86" s="2"/>
      <c r="E86" s="2"/>
      <c r="F86" s="2"/>
      <c r="G86" s="2"/>
      <c r="H86" s="9" t="s">
        <v>23</v>
      </c>
      <c r="I86" s="30"/>
      <c r="J86" s="2"/>
      <c r="K86" s="40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20.100000000000001" customHeight="1" x14ac:dyDescent="0.3">
      <c r="A87" s="2"/>
      <c r="B87" s="2"/>
      <c r="C87" s="2"/>
      <c r="D87" s="2"/>
      <c r="E87" s="148" t="s">
        <v>496</v>
      </c>
      <c r="F87" s="149"/>
      <c r="G87" s="149"/>
      <c r="H87" s="149"/>
      <c r="I87" s="149"/>
      <c r="J87" s="2"/>
      <c r="K87" s="40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30" customHeight="1" x14ac:dyDescent="0.3">
      <c r="A88" s="2"/>
      <c r="B88" s="2"/>
      <c r="C88" s="2"/>
      <c r="D88" s="2"/>
      <c r="E88" s="149"/>
      <c r="F88" s="149"/>
      <c r="G88" s="149"/>
      <c r="H88" s="149"/>
      <c r="I88" s="149"/>
      <c r="J88" s="2"/>
      <c r="K88" s="40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24.75" customHeight="1" x14ac:dyDescent="0.3">
      <c r="A89" s="2"/>
      <c r="B89" s="98" t="s">
        <v>281</v>
      </c>
      <c r="C89" s="98"/>
      <c r="D89" s="98"/>
      <c r="E89" s="32"/>
      <c r="F89" s="32"/>
      <c r="G89" s="145" t="str">
        <f>IF($F$2&lt;&gt;"", $F$2, "")</f>
        <v/>
      </c>
      <c r="H89" s="145"/>
      <c r="I89" s="36" t="str">
        <f>IF($F$10&lt;&gt;"", $F$10, "")</f>
        <v/>
      </c>
      <c r="J89" s="2"/>
      <c r="K89" s="40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6.5" customHeight="1" x14ac:dyDescent="0.3">
      <c r="A90" s="2"/>
      <c r="B90" s="2"/>
      <c r="C90" s="2"/>
      <c r="D90" s="2"/>
      <c r="E90" s="2"/>
      <c r="F90" s="2"/>
      <c r="G90" s="2"/>
      <c r="H90" s="5"/>
      <c r="I90" s="2"/>
      <c r="J90" s="2"/>
      <c r="K90" s="40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6.5" customHeight="1" x14ac:dyDescent="0.3">
      <c r="A91" s="2"/>
      <c r="B91" s="99" t="s">
        <v>15</v>
      </c>
      <c r="C91" s="100"/>
      <c r="D91" s="100"/>
      <c r="E91" s="101" t="s">
        <v>98</v>
      </c>
      <c r="F91" s="102">
        <v>3</v>
      </c>
      <c r="G91" s="102"/>
      <c r="H91" s="101" t="s">
        <v>100</v>
      </c>
      <c r="I91" s="103">
        <f>$I$10</f>
        <v>20.399999999999999</v>
      </c>
      <c r="J91" s="2"/>
      <c r="K91" s="40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3" customHeight="1" x14ac:dyDescent="0.3">
      <c r="A92" s="2"/>
      <c r="B92" s="104"/>
      <c r="C92" s="104"/>
      <c r="D92" s="104"/>
      <c r="E92" s="105"/>
      <c r="F92" s="106"/>
      <c r="G92" s="106"/>
      <c r="H92" s="106"/>
      <c r="I92" s="106"/>
      <c r="J92" s="2"/>
      <c r="K92" s="40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x14ac:dyDescent="0.3">
      <c r="A93" s="2"/>
      <c r="B93" s="2"/>
      <c r="C93" s="9" t="s">
        <v>96</v>
      </c>
      <c r="D93" s="135"/>
      <c r="E93" s="136"/>
      <c r="F93" s="9" t="s">
        <v>30</v>
      </c>
      <c r="G93" s="146"/>
      <c r="H93" s="147"/>
      <c r="I93" s="2"/>
      <c r="J93" s="2"/>
      <c r="K93" s="40"/>
      <c r="L93" s="10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x14ac:dyDescent="0.3">
      <c r="A94" s="2"/>
      <c r="B94" s="2"/>
      <c r="C94" s="2"/>
      <c r="D94" s="108" t="str">
        <f>IF(D93="Door Holder - Low AC Dropout", "* Circuit Standby and Alarm Current will be zero", "")</f>
        <v/>
      </c>
      <c r="E94" s="2"/>
      <c r="F94" s="2"/>
      <c r="G94" s="109"/>
      <c r="H94" s="109"/>
      <c r="I94" s="109"/>
      <c r="J94" s="2"/>
      <c r="K94" s="40"/>
      <c r="L94" s="10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2.75" customHeight="1" x14ac:dyDescent="0.3">
      <c r="A95" s="2"/>
      <c r="B95" s="2"/>
      <c r="C95" s="110" t="s">
        <v>40</v>
      </c>
      <c r="D95" s="111" t="s">
        <v>12</v>
      </c>
      <c r="E95" s="111" t="s">
        <v>13</v>
      </c>
      <c r="F95" s="111" t="s">
        <v>4</v>
      </c>
      <c r="G95" s="112" t="s">
        <v>523</v>
      </c>
      <c r="H95" s="111" t="s">
        <v>14</v>
      </c>
      <c r="I95" s="113" t="s">
        <v>97</v>
      </c>
      <c r="J95" s="2"/>
      <c r="K95" s="40"/>
      <c r="L95" s="10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3">
      <c r="A96" s="2"/>
      <c r="B96" s="5"/>
      <c r="C96" s="114" t="s">
        <v>33</v>
      </c>
      <c r="D96" s="115">
        <f>VLOOKUP(C96, $K$111:$L$118, 2)</f>
        <v>2.0099999999999998</v>
      </c>
      <c r="E96" s="114"/>
      <c r="F96" s="116">
        <f>((E96*2)/1000)*D96</f>
        <v>0</v>
      </c>
      <c r="G96" s="117">
        <f>IF(SUM(G100:G109)&gt;SUM(I100:I109),SUM(G100:G109),SUM(I100:I109))</f>
        <v>0</v>
      </c>
      <c r="H96" s="118">
        <f>I91-(G96*F96)</f>
        <v>20.399999999999999</v>
      </c>
      <c r="I96" s="119">
        <v>16</v>
      </c>
      <c r="J96" s="2"/>
      <c r="K96" s="40"/>
      <c r="L96" s="10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3">
      <c r="A97" s="2"/>
      <c r="B97" s="32"/>
      <c r="C97" s="32"/>
      <c r="D97" s="32"/>
      <c r="E97" s="120"/>
      <c r="F97" s="32"/>
      <c r="G97" s="32"/>
      <c r="H97" s="32"/>
      <c r="I97" s="32"/>
      <c r="J97" s="2"/>
      <c r="K97" s="40"/>
      <c r="L97" s="10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2.75" customHeight="1" x14ac:dyDescent="0.3">
      <c r="A98" s="2"/>
      <c r="B98" s="141" t="s">
        <v>93</v>
      </c>
      <c r="C98" s="139"/>
      <c r="D98" s="139"/>
      <c r="E98" s="139"/>
      <c r="F98" s="139" t="s">
        <v>31</v>
      </c>
      <c r="G98" s="139"/>
      <c r="H98" s="139" t="s">
        <v>32</v>
      </c>
      <c r="I98" s="140"/>
      <c r="J98" s="2"/>
      <c r="K98" s="40"/>
      <c r="L98" s="10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3">
      <c r="A99" s="2"/>
      <c r="B99" s="121" t="s">
        <v>0</v>
      </c>
      <c r="C99" s="122" t="s">
        <v>117</v>
      </c>
      <c r="D99" s="169" t="s">
        <v>24</v>
      </c>
      <c r="E99" s="169"/>
      <c r="F99" s="122" t="s">
        <v>17</v>
      </c>
      <c r="G99" s="122" t="s">
        <v>18</v>
      </c>
      <c r="H99" s="122" t="s">
        <v>17</v>
      </c>
      <c r="I99" s="123" t="s">
        <v>18</v>
      </c>
      <c r="J99" s="2"/>
      <c r="K99" s="40"/>
      <c r="L99" s="107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3">
      <c r="A100" s="2"/>
      <c r="B100" s="114"/>
      <c r="C100" s="124"/>
      <c r="D100" s="137"/>
      <c r="E100" s="137"/>
      <c r="F100" s="125" t="str">
        <f>IF(D100="", "", IF(C100="User Defined", VLOOKUP(D100, 'User Defined'!$B$4:$D$103, 2, FALSE), VLOOKUP(D100, 'Device Database'!$B$4:$D$438, 2, FALSE)))</f>
        <v/>
      </c>
      <c r="G100" s="125" t="str">
        <f>IF(F100&lt;&gt;"", F100*B100, "")</f>
        <v/>
      </c>
      <c r="H100" s="125" t="str">
        <f>IF(D100="", "", IF(C100="User Defined", VLOOKUP(D100, 'User Defined'!$B$4:$D$103, 3, FALSE), VLOOKUP(D100, 'Device Database'!$B$4:$D$438, 3, FALSE)))</f>
        <v/>
      </c>
      <c r="I100" s="125" t="str">
        <f>IF(H100&lt;&gt;"", H100*B100, "")</f>
        <v/>
      </c>
      <c r="J100" s="2"/>
      <c r="K100" s="40" t="s">
        <v>115</v>
      </c>
      <c r="L100" s="107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x14ac:dyDescent="0.3">
      <c r="A101" s="2"/>
      <c r="B101" s="42"/>
      <c r="C101" s="29"/>
      <c r="D101" s="138"/>
      <c r="E101" s="138"/>
      <c r="F101" s="125" t="str">
        <f>IF(D101="", "", IF(C101="User Defined", VLOOKUP(D101, 'User Defined'!$B$4:$D$103, 2, FALSE), VLOOKUP(D101, 'Device Database'!$B$4:$D$438, 2, FALSE)))</f>
        <v/>
      </c>
      <c r="G101" s="125" t="str">
        <f t="shared" ref="G101:G109" si="10">IF(F101&lt;&gt;"", F101*B101, "")</f>
        <v/>
      </c>
      <c r="H101" s="125" t="str">
        <f>IF(D101="", "", IF(C101="User Defined", VLOOKUP(D101, 'User Defined'!$B$4:$D$103, 3, FALSE), VLOOKUP(D101, 'Device Database'!$B$4:$D$438, 3, FALSE)))</f>
        <v/>
      </c>
      <c r="I101" s="125" t="str">
        <f t="shared" ref="I101:I109" si="11">IF(H101&lt;&gt;"", H101*B101, "")</f>
        <v/>
      </c>
      <c r="J101" s="2"/>
      <c r="K101" s="40" t="s">
        <v>94</v>
      </c>
      <c r="L101" s="107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x14ac:dyDescent="0.3">
      <c r="A102" s="2"/>
      <c r="B102" s="42"/>
      <c r="C102" s="29"/>
      <c r="D102" s="138"/>
      <c r="E102" s="138"/>
      <c r="F102" s="125" t="str">
        <f>IF(D102="", "", IF(C102="User Defined", VLOOKUP(D102, 'User Defined'!$B$4:$D$103, 2, FALSE), VLOOKUP(D102, 'Device Database'!$B$4:$D$438, 2, FALSE)))</f>
        <v/>
      </c>
      <c r="G102" s="125" t="str">
        <f t="shared" si="10"/>
        <v/>
      </c>
      <c r="H102" s="125" t="str">
        <f>IF(D102="", "", IF(C102="User Defined", VLOOKUP(D102, 'User Defined'!$B$4:$D$103, 3, FALSE), VLOOKUP(D102, 'Device Database'!$B$4:$D$438, 3, FALSE)))</f>
        <v/>
      </c>
      <c r="I102" s="125" t="str">
        <f t="shared" si="11"/>
        <v/>
      </c>
      <c r="J102" s="2"/>
      <c r="K102" s="40" t="s">
        <v>42</v>
      </c>
      <c r="L102" s="107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x14ac:dyDescent="0.3">
      <c r="A103" s="2"/>
      <c r="B103" s="42"/>
      <c r="C103" s="29"/>
      <c r="D103" s="138"/>
      <c r="E103" s="138"/>
      <c r="F103" s="125" t="str">
        <f>IF(D103="", "", IF(C103="User Defined", VLOOKUP(D103, 'User Defined'!$B$4:$D$103, 2, FALSE), VLOOKUP(D103, 'Device Database'!$B$4:$D$438, 2, FALSE)))</f>
        <v/>
      </c>
      <c r="G103" s="125" t="str">
        <f t="shared" si="10"/>
        <v/>
      </c>
      <c r="H103" s="125" t="str">
        <f>IF(D103="", "", IF(C103="User Defined", VLOOKUP(D103, 'User Defined'!$B$4:$D$103, 3, FALSE), VLOOKUP(D103, 'Device Database'!$B$4:$D$438, 3, FALSE)))</f>
        <v/>
      </c>
      <c r="I103" s="125" t="str">
        <f t="shared" si="11"/>
        <v/>
      </c>
      <c r="J103" s="2"/>
      <c r="K103" s="40" t="s">
        <v>116</v>
      </c>
      <c r="L103" s="107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x14ac:dyDescent="0.3">
      <c r="A104" s="2"/>
      <c r="B104" s="42"/>
      <c r="C104" s="29"/>
      <c r="D104" s="135"/>
      <c r="E104" s="136"/>
      <c r="F104" s="125" t="str">
        <f>IF(D104="", "", IF(C104="User Defined", VLOOKUP(D104, 'User Defined'!$B$4:$D$103, 2, FALSE), VLOOKUP(D104, 'Device Database'!$B$4:$D$438, 2, FALSE)))</f>
        <v/>
      </c>
      <c r="G104" s="125" t="str">
        <f t="shared" si="10"/>
        <v/>
      </c>
      <c r="H104" s="125" t="str">
        <f>IF(D104="", "", IF(C104="User Defined", VLOOKUP(D104, 'User Defined'!$B$4:$D$103, 3, FALSE), VLOOKUP(D104, 'Device Database'!$B$4:$D$438, 3, FALSE)))</f>
        <v/>
      </c>
      <c r="I104" s="125" t="str">
        <f t="shared" si="11"/>
        <v/>
      </c>
      <c r="J104" s="2"/>
      <c r="K104" s="40" t="s">
        <v>273</v>
      </c>
      <c r="L104" s="107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3">
      <c r="A105" s="2"/>
      <c r="B105" s="42"/>
      <c r="C105" s="29"/>
      <c r="D105" s="135" t="s">
        <v>278</v>
      </c>
      <c r="E105" s="136"/>
      <c r="F105" s="47"/>
      <c r="G105" s="125" t="str">
        <f t="shared" si="10"/>
        <v/>
      </c>
      <c r="H105" s="47"/>
      <c r="I105" s="125" t="str">
        <f t="shared" si="11"/>
        <v/>
      </c>
      <c r="J105" s="2"/>
      <c r="K105" s="40" t="s">
        <v>41</v>
      </c>
      <c r="L105" s="107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3">
      <c r="A106" s="2"/>
      <c r="B106" s="42"/>
      <c r="C106" s="29"/>
      <c r="D106" s="135" t="s">
        <v>277</v>
      </c>
      <c r="E106" s="136"/>
      <c r="F106" s="47"/>
      <c r="G106" s="125" t="str">
        <f t="shared" si="10"/>
        <v/>
      </c>
      <c r="H106" s="47"/>
      <c r="I106" s="125" t="str">
        <f t="shared" si="11"/>
        <v/>
      </c>
      <c r="J106" s="2"/>
      <c r="K106" s="40"/>
      <c r="L106" s="107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3">
      <c r="A107" s="2"/>
      <c r="B107" s="42"/>
      <c r="C107" s="126"/>
      <c r="D107" s="135" t="s">
        <v>279</v>
      </c>
      <c r="E107" s="136"/>
      <c r="F107" s="47"/>
      <c r="G107" s="125" t="str">
        <f t="shared" si="10"/>
        <v/>
      </c>
      <c r="H107" s="47"/>
      <c r="I107" s="125" t="str">
        <f t="shared" si="11"/>
        <v/>
      </c>
      <c r="J107" s="2"/>
      <c r="K107" s="40"/>
      <c r="L107" s="107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3">
      <c r="A108" s="2"/>
      <c r="B108" s="42"/>
      <c r="C108" s="29"/>
      <c r="D108" s="135"/>
      <c r="E108" s="136"/>
      <c r="F108" s="47"/>
      <c r="G108" s="125" t="str">
        <f t="shared" si="10"/>
        <v/>
      </c>
      <c r="H108" s="47"/>
      <c r="I108" s="125" t="str">
        <f t="shared" si="11"/>
        <v/>
      </c>
      <c r="J108" s="2"/>
      <c r="K108" s="40"/>
      <c r="L108" s="107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3">
      <c r="A109" s="2"/>
      <c r="B109" s="42"/>
      <c r="C109" s="29"/>
      <c r="D109" s="135"/>
      <c r="E109" s="136"/>
      <c r="F109" s="47"/>
      <c r="G109" s="125" t="str">
        <f t="shared" si="10"/>
        <v/>
      </c>
      <c r="H109" s="47"/>
      <c r="I109" s="125" t="str">
        <f t="shared" si="11"/>
        <v/>
      </c>
      <c r="J109" s="2"/>
      <c r="K109" s="40"/>
      <c r="L109" s="107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2.75" customHeight="1" x14ac:dyDescent="0.3">
      <c r="A110" s="2"/>
      <c r="B110" s="142" t="str">
        <f>IF(D93="Doors (Low AC Drop)", "No Standby or Alarm current shown as circuit is used for door holders and will drop out during an AC power loss.", "")</f>
        <v/>
      </c>
      <c r="C110" s="142"/>
      <c r="D110" s="142"/>
      <c r="E110" s="142"/>
      <c r="F110" s="9" t="s">
        <v>95</v>
      </c>
      <c r="G110" s="127">
        <f>IF(D93="Doors (Low AC Drop)",0,SUM(G100:G109))</f>
        <v>0</v>
      </c>
      <c r="H110" s="9" t="s">
        <v>20</v>
      </c>
      <c r="I110" s="127">
        <f>IF(D93="Doors (Low AC Drop)",0,SUM(I100:I109))</f>
        <v>0</v>
      </c>
      <c r="J110" s="2"/>
      <c r="K110" s="40"/>
      <c r="L110" s="10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6.5" customHeight="1" x14ac:dyDescent="0.3">
      <c r="A111" s="2"/>
      <c r="B111" s="143"/>
      <c r="C111" s="143"/>
      <c r="D111" s="143"/>
      <c r="E111" s="143"/>
      <c r="F111" s="128"/>
      <c r="G111" s="2"/>
      <c r="H111" s="128"/>
      <c r="I111" s="2"/>
      <c r="J111" s="2"/>
      <c r="K111" s="48" t="s">
        <v>33</v>
      </c>
      <c r="L111" s="49">
        <v>2.0099999999999998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2" customHeight="1" x14ac:dyDescent="0.3">
      <c r="A112" s="2"/>
      <c r="B112" s="129"/>
      <c r="C112" s="21"/>
      <c r="D112" s="129"/>
      <c r="E112" s="130"/>
      <c r="F112" s="131"/>
      <c r="G112" s="131"/>
      <c r="H112" s="130"/>
      <c r="I112" s="131"/>
      <c r="J112" s="2"/>
      <c r="K112" s="48" t="s">
        <v>521</v>
      </c>
      <c r="L112" s="49">
        <v>2.0499999999999998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6.5" customHeight="1" x14ac:dyDescent="0.3">
      <c r="A113" s="2"/>
      <c r="B113" s="99" t="s">
        <v>129</v>
      </c>
      <c r="C113" s="100"/>
      <c r="D113" s="100"/>
      <c r="E113" s="101" t="s">
        <v>98</v>
      </c>
      <c r="F113" s="102">
        <v>3</v>
      </c>
      <c r="G113" s="102"/>
      <c r="H113" s="101" t="s">
        <v>100</v>
      </c>
      <c r="I113" s="103">
        <f>$I$10</f>
        <v>20.399999999999999</v>
      </c>
      <c r="J113" s="2"/>
      <c r="K113" s="48" t="s">
        <v>34</v>
      </c>
      <c r="L113" s="49">
        <v>3.19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3" customHeight="1" x14ac:dyDescent="0.3">
      <c r="A114" s="2"/>
      <c r="B114" s="104"/>
      <c r="C114" s="104"/>
      <c r="D114" s="104"/>
      <c r="E114" s="105"/>
      <c r="F114" s="106"/>
      <c r="G114" s="106"/>
      <c r="H114" s="106"/>
      <c r="I114" s="106"/>
      <c r="J114" s="2"/>
      <c r="K114" s="48" t="s">
        <v>35</v>
      </c>
      <c r="L114" s="49">
        <v>3.26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2" customHeight="1" x14ac:dyDescent="0.3">
      <c r="A115" s="2"/>
      <c r="B115" s="2"/>
      <c r="C115" s="9" t="s">
        <v>96</v>
      </c>
      <c r="D115" s="135"/>
      <c r="E115" s="136"/>
      <c r="F115" s="9" t="s">
        <v>30</v>
      </c>
      <c r="G115" s="146"/>
      <c r="H115" s="147"/>
      <c r="I115" s="2"/>
      <c r="J115" s="2"/>
      <c r="K115" s="48" t="s">
        <v>36</v>
      </c>
      <c r="L115" s="49">
        <v>5.08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2" customHeight="1" x14ac:dyDescent="0.3">
      <c r="A116" s="2"/>
      <c r="B116" s="2"/>
      <c r="C116" s="2"/>
      <c r="D116" s="108" t="str">
        <f>IF(D115="Door Holder - Low AC Dropout", "* Circuit Standby and Alarm Current will be zero", "")</f>
        <v/>
      </c>
      <c r="E116" s="2"/>
      <c r="F116" s="2"/>
      <c r="G116" s="109"/>
      <c r="H116" s="109"/>
      <c r="I116" s="109"/>
      <c r="J116" s="2"/>
      <c r="K116" s="48" t="s">
        <v>37</v>
      </c>
      <c r="L116" s="49">
        <v>5.29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2.75" customHeight="1" x14ac:dyDescent="0.3">
      <c r="A117" s="2"/>
      <c r="B117" s="2"/>
      <c r="C117" s="110" t="s">
        <v>40</v>
      </c>
      <c r="D117" s="111" t="s">
        <v>12</v>
      </c>
      <c r="E117" s="111" t="s">
        <v>13</v>
      </c>
      <c r="F117" s="111" t="s">
        <v>4</v>
      </c>
      <c r="G117" s="112" t="s">
        <v>523</v>
      </c>
      <c r="H117" s="111" t="s">
        <v>14</v>
      </c>
      <c r="I117" s="113" t="s">
        <v>97</v>
      </c>
      <c r="J117" s="2"/>
      <c r="K117" s="48" t="s">
        <v>38</v>
      </c>
      <c r="L117" s="49">
        <v>8.08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2" customHeight="1" x14ac:dyDescent="0.3">
      <c r="A118" s="2"/>
      <c r="B118" s="5"/>
      <c r="C118" s="114" t="s">
        <v>33</v>
      </c>
      <c r="D118" s="115">
        <f>VLOOKUP(C118, $K$111:$L$117, 2)</f>
        <v>2.0099999999999998</v>
      </c>
      <c r="E118" s="114"/>
      <c r="F118" s="116">
        <f>((E118*2)/1000)*D118</f>
        <v>0</v>
      </c>
      <c r="G118" s="117">
        <f>IF(SUM(G122:G131)&gt;SUM(I122:I131),SUM(G122:G131),SUM(I122:I131))</f>
        <v>0</v>
      </c>
      <c r="H118" s="118">
        <f>I113-(G118*F118)</f>
        <v>20.399999999999999</v>
      </c>
      <c r="I118" s="119">
        <v>16</v>
      </c>
      <c r="J118" s="2"/>
      <c r="K118" s="48" t="s">
        <v>39</v>
      </c>
      <c r="L118" s="49">
        <v>8.4499999999999993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2" customHeight="1" x14ac:dyDescent="0.3">
      <c r="A119" s="2"/>
      <c r="B119" s="32"/>
      <c r="C119" s="32"/>
      <c r="D119" s="32"/>
      <c r="E119" s="120"/>
      <c r="F119" s="32"/>
      <c r="G119" s="32"/>
      <c r="H119" s="32"/>
      <c r="I119" s="32"/>
      <c r="J119" s="2"/>
      <c r="K119" s="40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2.75" customHeight="1" x14ac:dyDescent="0.3">
      <c r="A120" s="2"/>
      <c r="B120" s="141" t="s">
        <v>93</v>
      </c>
      <c r="C120" s="139"/>
      <c r="D120" s="139"/>
      <c r="E120" s="139"/>
      <c r="F120" s="139" t="s">
        <v>31</v>
      </c>
      <c r="G120" s="139"/>
      <c r="H120" s="139" t="s">
        <v>32</v>
      </c>
      <c r="I120" s="140"/>
      <c r="J120" s="2"/>
      <c r="K120" s="40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2" customHeight="1" x14ac:dyDescent="0.3">
      <c r="A121" s="2"/>
      <c r="B121" s="121" t="s">
        <v>0</v>
      </c>
      <c r="C121" s="122" t="s">
        <v>117</v>
      </c>
      <c r="D121" s="169" t="s">
        <v>24</v>
      </c>
      <c r="E121" s="169"/>
      <c r="F121" s="122" t="s">
        <v>17</v>
      </c>
      <c r="G121" s="122" t="s">
        <v>18</v>
      </c>
      <c r="H121" s="122" t="s">
        <v>17</v>
      </c>
      <c r="I121" s="123" t="s">
        <v>18</v>
      </c>
      <c r="J121" s="2"/>
      <c r="K121" s="40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2" customHeight="1" x14ac:dyDescent="0.3">
      <c r="A122" s="2"/>
      <c r="B122" s="114"/>
      <c r="C122" s="124"/>
      <c r="D122" s="137"/>
      <c r="E122" s="137"/>
      <c r="F122" s="125" t="str">
        <f>IF(D122="", "", IF(C122="User Defined", VLOOKUP(D122, 'User Defined'!$B$4:$D$103, 2, FALSE), VLOOKUP(D122, 'Device Database'!$B$4:$D$438, 2, FALSE)))</f>
        <v/>
      </c>
      <c r="G122" s="125" t="str">
        <f>IF(F122&lt;&gt;"", F122*B122, "")</f>
        <v/>
      </c>
      <c r="H122" s="125" t="str">
        <f>IF(D122="", "", IF(C122="User Defined", VLOOKUP(D122, 'User Defined'!$B$4:$D$103, 3, FALSE), VLOOKUP(D122, 'Device Database'!$B$4:$D$438, 3, FALSE)))</f>
        <v/>
      </c>
      <c r="I122" s="125" t="str">
        <f>IF(H122&lt;&gt;"", H122*B122, "")</f>
        <v/>
      </c>
      <c r="J122" s="2"/>
      <c r="K122" s="40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2" customHeight="1" x14ac:dyDescent="0.3">
      <c r="A123" s="2"/>
      <c r="B123" s="42"/>
      <c r="C123" s="29"/>
      <c r="D123" s="138"/>
      <c r="E123" s="138"/>
      <c r="F123" s="125" t="str">
        <f>IF(D123="", "", IF(C123="User Defined", VLOOKUP(D123, 'User Defined'!$B$4:$D$103, 2, FALSE), VLOOKUP(D123, 'Device Database'!$B$4:$D$438, 2, FALSE)))</f>
        <v/>
      </c>
      <c r="G123" s="125" t="str">
        <f t="shared" ref="G123:G131" si="12">IF(F123&lt;&gt;"", F123*B123, "")</f>
        <v/>
      </c>
      <c r="H123" s="125" t="str">
        <f>IF(D123="", "", IF(C123="User Defined", VLOOKUP(D123, 'User Defined'!$B$4:$D$103, 3, FALSE), VLOOKUP(D123, 'Device Database'!$B$4:$D$438, 3, FALSE)))</f>
        <v/>
      </c>
      <c r="I123" s="125" t="str">
        <f t="shared" ref="I123:I131" si="13">IF(H123&lt;&gt;"", H123*B123, "")</f>
        <v/>
      </c>
      <c r="J123" s="2"/>
      <c r="K123" s="40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2" customHeight="1" x14ac:dyDescent="0.3">
      <c r="A124" s="2"/>
      <c r="B124" s="42"/>
      <c r="C124" s="29"/>
      <c r="D124" s="138"/>
      <c r="E124" s="138"/>
      <c r="F124" s="125" t="str">
        <f>IF(D124="", "", IF(C124="User Defined", VLOOKUP(D124, 'User Defined'!$B$4:$D$103, 2, FALSE), VLOOKUP(D124, 'Device Database'!$B$4:$D$438, 2, FALSE)))</f>
        <v/>
      </c>
      <c r="G124" s="125" t="str">
        <f t="shared" si="12"/>
        <v/>
      </c>
      <c r="H124" s="125" t="str">
        <f>IF(D124="", "", IF(C124="User Defined", VLOOKUP(D124, 'User Defined'!$B$4:$D$103, 3, FALSE), VLOOKUP(D124, 'Device Database'!$B$4:$D$438, 3, FALSE)))</f>
        <v/>
      </c>
      <c r="I124" s="125" t="str">
        <f t="shared" si="13"/>
        <v/>
      </c>
      <c r="J124" s="2"/>
      <c r="K124" s="40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2" customHeight="1" x14ac:dyDescent="0.3">
      <c r="A125" s="2"/>
      <c r="B125" s="42"/>
      <c r="C125" s="29"/>
      <c r="D125" s="138"/>
      <c r="E125" s="138"/>
      <c r="F125" s="125" t="str">
        <f>IF(D125="", "", IF(C125="User Defined", VLOOKUP(D125, 'User Defined'!$B$4:$D$103, 2, FALSE), VLOOKUP(D125, 'Device Database'!$B$4:$D$438, 2, FALSE)))</f>
        <v/>
      </c>
      <c r="G125" s="125" t="str">
        <f t="shared" si="12"/>
        <v/>
      </c>
      <c r="H125" s="125" t="str">
        <f>IF(D125="", "", IF(C125="User Defined", VLOOKUP(D125, 'User Defined'!$B$4:$D$103, 3, FALSE), VLOOKUP(D125, 'Device Database'!$B$4:$D$438, 3, FALSE)))</f>
        <v/>
      </c>
      <c r="I125" s="125" t="str">
        <f t="shared" si="13"/>
        <v/>
      </c>
      <c r="J125" s="2"/>
      <c r="K125" s="40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2" customHeight="1" x14ac:dyDescent="0.3">
      <c r="A126" s="2"/>
      <c r="B126" s="42"/>
      <c r="C126" s="29"/>
      <c r="D126" s="135"/>
      <c r="E126" s="136"/>
      <c r="F126" s="125" t="str">
        <f>IF(D126="", "", IF(C126="User Defined", VLOOKUP(D126, 'User Defined'!$B$4:$D$103, 2, FALSE), VLOOKUP(D126, 'Device Database'!$B$4:$D$438, 2, FALSE)))</f>
        <v/>
      </c>
      <c r="G126" s="125" t="str">
        <f t="shared" si="12"/>
        <v/>
      </c>
      <c r="H126" s="125" t="str">
        <f>IF(D126="", "", IF(C126="User Defined", VLOOKUP(D126, 'User Defined'!$B$4:$D$103, 3, FALSE), VLOOKUP(D126, 'Device Database'!$B$4:$D$438, 3, FALSE)))</f>
        <v/>
      </c>
      <c r="I126" s="125" t="str">
        <f t="shared" si="13"/>
        <v/>
      </c>
      <c r="J126" s="2"/>
      <c r="K126" s="40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2" customHeight="1" x14ac:dyDescent="0.3">
      <c r="A127" s="2"/>
      <c r="B127" s="42"/>
      <c r="C127" s="29"/>
      <c r="D127" s="135" t="s">
        <v>278</v>
      </c>
      <c r="E127" s="136"/>
      <c r="F127" s="47"/>
      <c r="G127" s="125" t="str">
        <f t="shared" si="12"/>
        <v/>
      </c>
      <c r="H127" s="47"/>
      <c r="I127" s="125" t="str">
        <f t="shared" si="13"/>
        <v/>
      </c>
      <c r="J127" s="2"/>
      <c r="K127" s="40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2" customHeight="1" x14ac:dyDescent="0.3">
      <c r="A128" s="2"/>
      <c r="B128" s="42"/>
      <c r="C128" s="29"/>
      <c r="D128" s="135" t="s">
        <v>277</v>
      </c>
      <c r="E128" s="136"/>
      <c r="F128" s="47"/>
      <c r="G128" s="125" t="str">
        <f t="shared" si="12"/>
        <v/>
      </c>
      <c r="H128" s="47"/>
      <c r="I128" s="125" t="str">
        <f t="shared" si="13"/>
        <v/>
      </c>
      <c r="J128" s="2"/>
      <c r="K128" s="40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2" customHeight="1" x14ac:dyDescent="0.3">
      <c r="A129" s="2"/>
      <c r="B129" s="42"/>
      <c r="C129" s="126"/>
      <c r="D129" s="135" t="s">
        <v>279</v>
      </c>
      <c r="E129" s="136"/>
      <c r="F129" s="47"/>
      <c r="G129" s="125" t="str">
        <f t="shared" si="12"/>
        <v/>
      </c>
      <c r="H129" s="47"/>
      <c r="I129" s="125" t="str">
        <f t="shared" si="13"/>
        <v/>
      </c>
      <c r="J129" s="2"/>
      <c r="K129" s="40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2" customHeight="1" x14ac:dyDescent="0.3">
      <c r="A130" s="2"/>
      <c r="B130" s="42"/>
      <c r="C130" s="29"/>
      <c r="D130" s="135"/>
      <c r="E130" s="136"/>
      <c r="F130" s="47"/>
      <c r="G130" s="125" t="str">
        <f t="shared" si="12"/>
        <v/>
      </c>
      <c r="H130" s="47"/>
      <c r="I130" s="125" t="str">
        <f t="shared" si="13"/>
        <v/>
      </c>
      <c r="J130" s="2"/>
      <c r="K130" s="40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2" customHeight="1" x14ac:dyDescent="0.3">
      <c r="A131" s="2"/>
      <c r="B131" s="42"/>
      <c r="C131" s="29"/>
      <c r="D131" s="135"/>
      <c r="E131" s="136"/>
      <c r="F131" s="47"/>
      <c r="G131" s="125" t="str">
        <f t="shared" si="12"/>
        <v/>
      </c>
      <c r="H131" s="47"/>
      <c r="I131" s="125" t="str">
        <f t="shared" si="13"/>
        <v/>
      </c>
      <c r="J131" s="2"/>
      <c r="K131" s="40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2.75" customHeight="1" x14ac:dyDescent="0.3">
      <c r="A132" s="2"/>
      <c r="B132" s="142" t="str">
        <f>IF(D115="Doors (Low AC Drop)", "No Standby or Alarm current shown as circuit is used for door holders and will drop out during an AC power loss.", "")</f>
        <v/>
      </c>
      <c r="C132" s="142"/>
      <c r="D132" s="142"/>
      <c r="E132" s="142"/>
      <c r="F132" s="9" t="s">
        <v>95</v>
      </c>
      <c r="G132" s="127">
        <f>IF(D115="Doors (Low AC Drop)",0,SUM(G122:G131))</f>
        <v>0</v>
      </c>
      <c r="H132" s="9" t="s">
        <v>20</v>
      </c>
      <c r="I132" s="127">
        <f>IF(D115="Doors (Low AC Drop)",0,SUM(I122:I131))</f>
        <v>0</v>
      </c>
      <c r="J132" s="2"/>
      <c r="K132" s="40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2.75" customHeight="1" x14ac:dyDescent="0.3">
      <c r="A133" s="2"/>
      <c r="B133" s="143"/>
      <c r="C133" s="143"/>
      <c r="D133" s="143"/>
      <c r="E133" s="143"/>
      <c r="F133" s="9"/>
      <c r="G133" s="88"/>
      <c r="H133" s="9"/>
      <c r="I133" s="88"/>
      <c r="J133" s="2"/>
      <c r="K133" s="40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24.75" customHeight="1" x14ac:dyDescent="0.3">
      <c r="A134" s="2"/>
      <c r="B134" s="98" t="s">
        <v>315</v>
      </c>
      <c r="C134" s="98"/>
      <c r="D134" s="98"/>
      <c r="E134" s="32"/>
      <c r="F134" s="32"/>
      <c r="G134" s="145" t="str">
        <f>IF($F$2&lt;&gt;"", $F$2, "")</f>
        <v/>
      </c>
      <c r="H134" s="145"/>
      <c r="I134" s="36" t="str">
        <f>IF($F$10&lt;&gt;"", $F$10, "")</f>
        <v/>
      </c>
      <c r="J134" s="2"/>
      <c r="K134" s="40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6.5" customHeight="1" x14ac:dyDescent="0.3">
      <c r="A135" s="2"/>
      <c r="B135" s="2"/>
      <c r="C135" s="132"/>
      <c r="D135" s="132"/>
      <c r="E135" s="132"/>
      <c r="F135" s="128"/>
      <c r="G135" s="2"/>
      <c r="H135" s="128"/>
      <c r="I135" s="2"/>
      <c r="J135" s="2"/>
      <c r="K135" s="40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6.5" customHeight="1" x14ac:dyDescent="0.3">
      <c r="A136" s="21"/>
      <c r="B136" s="99" t="s">
        <v>316</v>
      </c>
      <c r="C136" s="100"/>
      <c r="D136" s="100"/>
      <c r="E136" s="101" t="s">
        <v>98</v>
      </c>
      <c r="F136" s="102">
        <v>1</v>
      </c>
      <c r="G136" s="102"/>
      <c r="H136" s="101" t="s">
        <v>100</v>
      </c>
      <c r="I136" s="103">
        <f>$I$10</f>
        <v>20.399999999999999</v>
      </c>
      <c r="J136" s="2"/>
      <c r="K136" s="40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3" customHeight="1" x14ac:dyDescent="0.3">
      <c r="A137" s="2"/>
      <c r="B137" s="104"/>
      <c r="C137" s="104"/>
      <c r="D137" s="104"/>
      <c r="E137" s="105"/>
      <c r="F137" s="106"/>
      <c r="G137" s="106"/>
      <c r="H137" s="106"/>
      <c r="I137" s="106"/>
      <c r="J137" s="2"/>
      <c r="K137" s="40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3">
      <c r="A138" s="2"/>
      <c r="B138" s="2"/>
      <c r="C138" s="9" t="s">
        <v>96</v>
      </c>
      <c r="D138" s="135"/>
      <c r="E138" s="136"/>
      <c r="F138" s="9" t="s">
        <v>30</v>
      </c>
      <c r="G138" s="146"/>
      <c r="H138" s="147"/>
      <c r="I138" s="2"/>
      <c r="J138" s="2"/>
      <c r="K138" s="40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3">
      <c r="A139" s="2"/>
      <c r="B139" s="2"/>
      <c r="C139" s="2"/>
      <c r="D139" s="108" t="str">
        <f>IF(D138="Door Holder - Low AC Dropout", "* Circuit Standby and Alarm Current will be zero", "")</f>
        <v/>
      </c>
      <c r="E139" s="2"/>
      <c r="F139" s="2"/>
      <c r="G139" s="109"/>
      <c r="H139" s="109"/>
      <c r="I139" s="109"/>
      <c r="J139" s="2"/>
      <c r="K139" s="40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2.75" customHeight="1" x14ac:dyDescent="0.3">
      <c r="A140" s="2"/>
      <c r="B140" s="2"/>
      <c r="C140" s="110" t="s">
        <v>40</v>
      </c>
      <c r="D140" s="111" t="s">
        <v>12</v>
      </c>
      <c r="E140" s="111" t="s">
        <v>13</v>
      </c>
      <c r="F140" s="111" t="s">
        <v>4</v>
      </c>
      <c r="G140" s="112" t="s">
        <v>523</v>
      </c>
      <c r="H140" s="111" t="s">
        <v>14</v>
      </c>
      <c r="I140" s="113" t="s">
        <v>97</v>
      </c>
      <c r="J140" s="2"/>
      <c r="K140" s="40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2" customHeight="1" x14ac:dyDescent="0.3">
      <c r="A141" s="2"/>
      <c r="B141" s="5"/>
      <c r="C141" s="114" t="s">
        <v>33</v>
      </c>
      <c r="D141" s="115">
        <f>VLOOKUP(C141, $K$111:$L$117, 2)</f>
        <v>2.0099999999999998</v>
      </c>
      <c r="E141" s="114"/>
      <c r="F141" s="116">
        <f>((E141*2)/1000)*D141</f>
        <v>0</v>
      </c>
      <c r="G141" s="117">
        <f>IF(SUM(G145:G154)&gt;SUM(I145:I154),SUM(G145:G154),SUM(I145:I154))</f>
        <v>0</v>
      </c>
      <c r="H141" s="118">
        <f>I136-(G141*F141)</f>
        <v>20.399999999999999</v>
      </c>
      <c r="I141" s="119">
        <v>16</v>
      </c>
      <c r="J141" s="2"/>
      <c r="K141" s="40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3">
      <c r="A142" s="2"/>
      <c r="B142" s="32"/>
      <c r="C142" s="32"/>
      <c r="D142" s="32"/>
      <c r="E142" s="120"/>
      <c r="F142" s="32"/>
      <c r="G142" s="32"/>
      <c r="H142" s="32"/>
      <c r="I142" s="32"/>
      <c r="J142" s="2"/>
      <c r="K142" s="40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2.75" customHeight="1" x14ac:dyDescent="0.3">
      <c r="A143" s="2"/>
      <c r="B143" s="141" t="s">
        <v>93</v>
      </c>
      <c r="C143" s="139"/>
      <c r="D143" s="139"/>
      <c r="E143" s="139"/>
      <c r="F143" s="139" t="s">
        <v>31</v>
      </c>
      <c r="G143" s="139"/>
      <c r="H143" s="139" t="s">
        <v>32</v>
      </c>
      <c r="I143" s="140"/>
      <c r="J143" s="2"/>
      <c r="K143" s="40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3">
      <c r="A144" s="2"/>
      <c r="B144" s="121" t="s">
        <v>0</v>
      </c>
      <c r="C144" s="122" t="s">
        <v>117</v>
      </c>
      <c r="D144" s="169" t="s">
        <v>24</v>
      </c>
      <c r="E144" s="169"/>
      <c r="F144" s="122" t="s">
        <v>17</v>
      </c>
      <c r="G144" s="122" t="s">
        <v>18</v>
      </c>
      <c r="H144" s="122" t="s">
        <v>17</v>
      </c>
      <c r="I144" s="123" t="s">
        <v>18</v>
      </c>
      <c r="J144" s="2"/>
      <c r="K144" s="40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2" customHeight="1" x14ac:dyDescent="0.3">
      <c r="A145" s="2"/>
      <c r="B145" s="114"/>
      <c r="C145" s="124"/>
      <c r="D145" s="137"/>
      <c r="E145" s="137"/>
      <c r="F145" s="125" t="str">
        <f>IF(D145="", "", IF(C145="User Defined", VLOOKUP(D145, 'User Defined'!$B$4:$D$103, 2, FALSE), VLOOKUP(D145, 'Device Database'!$B$4:$D$438, 2, FALSE)))</f>
        <v/>
      </c>
      <c r="G145" s="125" t="str">
        <f>IF(F145&lt;&gt;"", F145*B145, "")</f>
        <v/>
      </c>
      <c r="H145" s="125" t="str">
        <f>IF(D145="", "", IF(C145="User Defined", VLOOKUP(D145, 'User Defined'!$B$4:$D$103, 3, FALSE), VLOOKUP(D145, 'Device Database'!$B$4:$D$438, 3, FALSE)))</f>
        <v/>
      </c>
      <c r="I145" s="125" t="str">
        <f>IF(H145&lt;&gt;"", H145*B145, "")</f>
        <v/>
      </c>
      <c r="J145" s="2"/>
      <c r="K145" s="40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2" customHeight="1" x14ac:dyDescent="0.3">
      <c r="A146" s="2"/>
      <c r="B146" s="42"/>
      <c r="C146" s="29"/>
      <c r="D146" s="138"/>
      <c r="E146" s="138"/>
      <c r="F146" s="125" t="str">
        <f>IF(D146="", "", IF(C146="User Defined", VLOOKUP(D146, 'User Defined'!$B$4:$D$103, 2, FALSE), VLOOKUP(D146, 'Device Database'!$B$4:$D$438, 2, FALSE)))</f>
        <v/>
      </c>
      <c r="G146" s="125" t="str">
        <f t="shared" ref="G146:G154" si="14">IF(F146&lt;&gt;"", F146*B146, "")</f>
        <v/>
      </c>
      <c r="H146" s="125" t="str">
        <f>IF(D146="", "", IF(C146="User Defined", VLOOKUP(D146, 'User Defined'!$B$4:$D$103, 3, FALSE), VLOOKUP(D146, 'Device Database'!$B$4:$D$438, 3, FALSE)))</f>
        <v/>
      </c>
      <c r="I146" s="125" t="str">
        <f t="shared" ref="I146:I154" si="15">IF(H146&lt;&gt;"", H146*B146, "")</f>
        <v/>
      </c>
      <c r="J146" s="2"/>
      <c r="K146" s="40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2" customHeight="1" x14ac:dyDescent="0.3">
      <c r="A147" s="2"/>
      <c r="B147" s="42"/>
      <c r="C147" s="29"/>
      <c r="D147" s="138"/>
      <c r="E147" s="138"/>
      <c r="F147" s="125" t="str">
        <f>IF(D147="", "", IF(C147="User Defined", VLOOKUP(D147, 'User Defined'!$B$4:$D$103, 2, FALSE), VLOOKUP(D147, 'Device Database'!$B$4:$D$438, 2, FALSE)))</f>
        <v/>
      </c>
      <c r="G147" s="125" t="str">
        <f t="shared" si="14"/>
        <v/>
      </c>
      <c r="H147" s="125" t="str">
        <f>IF(D147="", "", IF(C147="User Defined", VLOOKUP(D147, 'User Defined'!$B$4:$D$103, 3, FALSE), VLOOKUP(D147, 'Device Database'!$B$4:$D$438, 3, FALSE)))</f>
        <v/>
      </c>
      <c r="I147" s="125" t="str">
        <f t="shared" si="15"/>
        <v/>
      </c>
      <c r="J147" s="2"/>
      <c r="K147" s="40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2" customHeight="1" x14ac:dyDescent="0.3">
      <c r="A148" s="2"/>
      <c r="B148" s="42"/>
      <c r="C148" s="29"/>
      <c r="D148" s="138"/>
      <c r="E148" s="138"/>
      <c r="F148" s="125" t="str">
        <f>IF(D148="", "", IF(C148="User Defined", VLOOKUP(D148, 'User Defined'!$B$4:$D$103, 2, FALSE), VLOOKUP(D148, 'Device Database'!$B$4:$D$438, 2, FALSE)))</f>
        <v/>
      </c>
      <c r="G148" s="125" t="str">
        <f t="shared" si="14"/>
        <v/>
      </c>
      <c r="H148" s="125" t="str">
        <f>IF(D148="", "", IF(C148="User Defined", VLOOKUP(D148, 'User Defined'!$B$4:$D$103, 3, FALSE), VLOOKUP(D148, 'Device Database'!$B$4:$D$438, 3, FALSE)))</f>
        <v/>
      </c>
      <c r="I148" s="125" t="str">
        <f t="shared" si="15"/>
        <v/>
      </c>
      <c r="J148" s="2"/>
      <c r="K148" s="40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2" customHeight="1" x14ac:dyDescent="0.3">
      <c r="A149" s="2"/>
      <c r="B149" s="42"/>
      <c r="C149" s="29"/>
      <c r="D149" s="135"/>
      <c r="E149" s="136"/>
      <c r="F149" s="125" t="str">
        <f>IF(D149="", "", IF(C149="User Defined", VLOOKUP(D149, 'User Defined'!$B$4:$D$103, 2, FALSE), VLOOKUP(D149, 'Device Database'!$B$4:$D$438, 2, FALSE)))</f>
        <v/>
      </c>
      <c r="G149" s="125" t="str">
        <f t="shared" si="14"/>
        <v/>
      </c>
      <c r="H149" s="125" t="str">
        <f>IF(D149="", "", IF(C149="User Defined", VLOOKUP(D149, 'User Defined'!$B$4:$D$103, 3, FALSE), VLOOKUP(D149, 'Device Database'!$B$4:$D$438, 3, FALSE)))</f>
        <v/>
      </c>
      <c r="I149" s="125" t="str">
        <f t="shared" si="15"/>
        <v/>
      </c>
      <c r="J149" s="2"/>
      <c r="K149" s="40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2" customHeight="1" x14ac:dyDescent="0.3">
      <c r="A150" s="2"/>
      <c r="B150" s="42"/>
      <c r="C150" s="29"/>
      <c r="D150" s="135" t="s">
        <v>278</v>
      </c>
      <c r="E150" s="136"/>
      <c r="F150" s="47"/>
      <c r="G150" s="125" t="str">
        <f t="shared" si="14"/>
        <v/>
      </c>
      <c r="H150" s="47"/>
      <c r="I150" s="125" t="str">
        <f t="shared" si="15"/>
        <v/>
      </c>
      <c r="J150" s="2"/>
      <c r="K150" s="40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2" customHeight="1" x14ac:dyDescent="0.3">
      <c r="A151" s="2"/>
      <c r="B151" s="42"/>
      <c r="C151" s="29"/>
      <c r="D151" s="135" t="s">
        <v>277</v>
      </c>
      <c r="E151" s="136"/>
      <c r="F151" s="47"/>
      <c r="G151" s="125" t="str">
        <f t="shared" si="14"/>
        <v/>
      </c>
      <c r="H151" s="47"/>
      <c r="I151" s="125" t="str">
        <f t="shared" si="15"/>
        <v/>
      </c>
      <c r="J151" s="2"/>
      <c r="K151" s="40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2" customHeight="1" x14ac:dyDescent="0.3">
      <c r="A152" s="2"/>
      <c r="B152" s="42"/>
      <c r="C152" s="126"/>
      <c r="D152" s="135" t="s">
        <v>279</v>
      </c>
      <c r="E152" s="136"/>
      <c r="F152" s="47"/>
      <c r="G152" s="125" t="str">
        <f t="shared" si="14"/>
        <v/>
      </c>
      <c r="H152" s="47"/>
      <c r="I152" s="125" t="str">
        <f t="shared" si="15"/>
        <v/>
      </c>
      <c r="J152" s="2"/>
      <c r="K152" s="40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2" customHeight="1" x14ac:dyDescent="0.3">
      <c r="A153" s="2"/>
      <c r="B153" s="42"/>
      <c r="C153" s="29"/>
      <c r="D153" s="135"/>
      <c r="E153" s="136"/>
      <c r="F153" s="47"/>
      <c r="G153" s="125" t="str">
        <f t="shared" si="14"/>
        <v/>
      </c>
      <c r="H153" s="47"/>
      <c r="I153" s="125" t="str">
        <f t="shared" si="15"/>
        <v/>
      </c>
      <c r="J153" s="2"/>
      <c r="K153" s="40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2" customHeight="1" x14ac:dyDescent="0.3">
      <c r="A154" s="2"/>
      <c r="B154" s="42"/>
      <c r="C154" s="29"/>
      <c r="D154" s="135"/>
      <c r="E154" s="136"/>
      <c r="F154" s="47"/>
      <c r="G154" s="125" t="str">
        <f t="shared" si="14"/>
        <v/>
      </c>
      <c r="H154" s="47"/>
      <c r="I154" s="125" t="str">
        <f t="shared" si="15"/>
        <v/>
      </c>
      <c r="J154" s="2"/>
      <c r="K154" s="40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2.75" customHeight="1" x14ac:dyDescent="0.3">
      <c r="A155" s="2"/>
      <c r="B155" s="142" t="str">
        <f>IF(D138="Doors (Low AC Drop)", "No Standby or Alarm current shown as circuit is used for door holders and will drop out during an AC power loss.", "")</f>
        <v/>
      </c>
      <c r="C155" s="142"/>
      <c r="D155" s="142"/>
      <c r="E155" s="142"/>
      <c r="F155" s="9" t="s">
        <v>95</v>
      </c>
      <c r="G155" s="127">
        <f>IF(D138="Doors (Low AC Drop)",0,SUM(G145:G154))</f>
        <v>0</v>
      </c>
      <c r="H155" s="9" t="s">
        <v>20</v>
      </c>
      <c r="I155" s="127">
        <f>IF(D138="Doors (Low AC Drop)",0,SUM(I145:I154))</f>
        <v>0</v>
      </c>
      <c r="J155" s="2"/>
      <c r="K155" s="40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x14ac:dyDescent="0.3">
      <c r="A156" s="2"/>
      <c r="B156" s="144"/>
      <c r="C156" s="144"/>
      <c r="D156" s="144"/>
      <c r="E156" s="144"/>
      <c r="F156" s="2"/>
      <c r="G156" s="2"/>
      <c r="H156" s="2"/>
      <c r="I156" s="2"/>
      <c r="J156" s="2"/>
      <c r="K156" s="40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6.5" customHeight="1" x14ac:dyDescent="0.3">
      <c r="A157" s="2"/>
      <c r="B157" s="99" t="s">
        <v>317</v>
      </c>
      <c r="C157" s="100"/>
      <c r="D157" s="100"/>
      <c r="E157" s="101" t="s">
        <v>98</v>
      </c>
      <c r="F157" s="102">
        <v>1</v>
      </c>
      <c r="G157" s="102"/>
      <c r="H157" s="101" t="s">
        <v>100</v>
      </c>
      <c r="I157" s="103">
        <f>$I$10</f>
        <v>20.399999999999999</v>
      </c>
      <c r="J157" s="2"/>
      <c r="K157" s="40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3" customHeight="1" x14ac:dyDescent="0.3">
      <c r="A158" s="2"/>
      <c r="B158" s="104"/>
      <c r="C158" s="104"/>
      <c r="D158" s="104"/>
      <c r="E158" s="105"/>
      <c r="F158" s="106"/>
      <c r="G158" s="106"/>
      <c r="H158" s="106"/>
      <c r="I158" s="106"/>
      <c r="J158" s="2"/>
      <c r="K158" s="40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x14ac:dyDescent="0.3">
      <c r="A159" s="2"/>
      <c r="B159" s="2"/>
      <c r="C159" s="9" t="s">
        <v>96</v>
      </c>
      <c r="D159" s="135"/>
      <c r="E159" s="136"/>
      <c r="F159" s="9" t="s">
        <v>30</v>
      </c>
      <c r="G159" s="146"/>
      <c r="H159" s="147"/>
      <c r="I159" s="2"/>
      <c r="J159" s="2"/>
      <c r="K159" s="40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x14ac:dyDescent="0.3">
      <c r="A160" s="2"/>
      <c r="B160" s="2"/>
      <c r="C160" s="2"/>
      <c r="D160" s="108" t="str">
        <f>IF(D159="Door Holder - Low AC Dropout", "* Circuit Standby and Alarm Current will be zero", "")</f>
        <v/>
      </c>
      <c r="E160" s="2"/>
      <c r="F160" s="2"/>
      <c r="G160" s="109"/>
      <c r="H160" s="109"/>
      <c r="I160" s="109"/>
      <c r="J160" s="2"/>
      <c r="K160" s="40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2.75" customHeight="1" x14ac:dyDescent="0.3">
      <c r="A161" s="2"/>
      <c r="B161" s="2"/>
      <c r="C161" s="110" t="s">
        <v>40</v>
      </c>
      <c r="D161" s="111" t="s">
        <v>12</v>
      </c>
      <c r="E161" s="111" t="s">
        <v>13</v>
      </c>
      <c r="F161" s="111" t="s">
        <v>4</v>
      </c>
      <c r="G161" s="112" t="s">
        <v>523</v>
      </c>
      <c r="H161" s="111" t="s">
        <v>14</v>
      </c>
      <c r="I161" s="113" t="s">
        <v>97</v>
      </c>
      <c r="J161" s="2"/>
      <c r="K161" s="40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x14ac:dyDescent="0.3">
      <c r="A162" s="2"/>
      <c r="B162" s="5"/>
      <c r="C162" s="114" t="s">
        <v>33</v>
      </c>
      <c r="D162" s="115">
        <f>VLOOKUP(C162, $K$111:$L$117, 2)</f>
        <v>2.0099999999999998</v>
      </c>
      <c r="E162" s="114"/>
      <c r="F162" s="116">
        <f>((E162*2)/1000)*D162</f>
        <v>0</v>
      </c>
      <c r="G162" s="117">
        <f>IF(SUM(G166:G175)&gt;SUM(I166:I175),SUM(G166:G175),SUM(I166:I175))</f>
        <v>0</v>
      </c>
      <c r="H162" s="118">
        <f>I157-(G162*F162)</f>
        <v>20.399999999999999</v>
      </c>
      <c r="I162" s="119">
        <v>16</v>
      </c>
      <c r="J162" s="2"/>
      <c r="K162" s="40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x14ac:dyDescent="0.3">
      <c r="A163" s="2"/>
      <c r="B163" s="32"/>
      <c r="C163" s="32"/>
      <c r="D163" s="32"/>
      <c r="E163" s="120"/>
      <c r="F163" s="32"/>
      <c r="G163" s="32"/>
      <c r="H163" s="32"/>
      <c r="I163" s="32"/>
      <c r="J163" s="2"/>
      <c r="K163" s="40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2.75" customHeight="1" x14ac:dyDescent="0.3">
      <c r="A164" s="2"/>
      <c r="B164" s="141" t="s">
        <v>93</v>
      </c>
      <c r="C164" s="139"/>
      <c r="D164" s="139"/>
      <c r="E164" s="139"/>
      <c r="F164" s="139" t="s">
        <v>31</v>
      </c>
      <c r="G164" s="139"/>
      <c r="H164" s="139" t="s">
        <v>32</v>
      </c>
      <c r="I164" s="140"/>
      <c r="J164" s="2"/>
      <c r="K164" s="40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2" customHeight="1" x14ac:dyDescent="0.3">
      <c r="A165" s="2"/>
      <c r="B165" s="121" t="s">
        <v>0</v>
      </c>
      <c r="C165" s="122" t="s">
        <v>117</v>
      </c>
      <c r="D165" s="169" t="s">
        <v>24</v>
      </c>
      <c r="E165" s="169"/>
      <c r="F165" s="122" t="s">
        <v>17</v>
      </c>
      <c r="G165" s="122" t="s">
        <v>18</v>
      </c>
      <c r="H165" s="122" t="s">
        <v>17</v>
      </c>
      <c r="I165" s="123" t="s">
        <v>18</v>
      </c>
      <c r="J165" s="2"/>
      <c r="K165" s="40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2" customHeight="1" x14ac:dyDescent="0.3">
      <c r="A166" s="2"/>
      <c r="B166" s="114"/>
      <c r="C166" s="124"/>
      <c r="D166" s="137"/>
      <c r="E166" s="137"/>
      <c r="F166" s="125" t="str">
        <f>IF(D166="", "", IF(C166="User Defined", VLOOKUP(D166, 'User Defined'!$B$4:$D$103, 2, FALSE), VLOOKUP(D166, 'Device Database'!$B$4:$D$438, 2, FALSE)))</f>
        <v/>
      </c>
      <c r="G166" s="125" t="str">
        <f>IF(F166&lt;&gt;"", F166*B166, "")</f>
        <v/>
      </c>
      <c r="H166" s="125" t="str">
        <f>IF(D166="", "", IF(C166="User Defined", VLOOKUP(D166, 'User Defined'!$B$4:$D$103, 3, FALSE), VLOOKUP(D166, 'Device Database'!$B$4:$D$438, 3, FALSE)))</f>
        <v/>
      </c>
      <c r="I166" s="125" t="str">
        <f>IF(H166&lt;&gt;"", H166*B166, "")</f>
        <v/>
      </c>
      <c r="J166" s="2"/>
      <c r="K166" s="40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2" customHeight="1" x14ac:dyDescent="0.3">
      <c r="A167" s="2"/>
      <c r="B167" s="42"/>
      <c r="C167" s="29"/>
      <c r="D167" s="138"/>
      <c r="E167" s="138"/>
      <c r="F167" s="125" t="str">
        <f>IF(D167="", "", IF(C167="User Defined", VLOOKUP(D167, 'User Defined'!$B$4:$D$103, 2, FALSE), VLOOKUP(D167, 'Device Database'!$B$4:$D$438, 2, FALSE)))</f>
        <v/>
      </c>
      <c r="G167" s="125" t="str">
        <f t="shared" ref="G167:G175" si="16">IF(F167&lt;&gt;"", F167*B167, "")</f>
        <v/>
      </c>
      <c r="H167" s="125" t="str">
        <f>IF(D167="", "", IF(C167="User Defined", VLOOKUP(D167, 'User Defined'!$B$4:$D$103, 3, FALSE), VLOOKUP(D167, 'Device Database'!$B$4:$D$438, 3, FALSE)))</f>
        <v/>
      </c>
      <c r="I167" s="125" t="str">
        <f t="shared" ref="I167:I175" si="17">IF(H167&lt;&gt;"", H167*B167, "")</f>
        <v/>
      </c>
      <c r="J167" s="2"/>
      <c r="K167" s="40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2" customHeight="1" x14ac:dyDescent="0.3">
      <c r="A168" s="2"/>
      <c r="B168" s="42"/>
      <c r="C168" s="29"/>
      <c r="D168" s="138"/>
      <c r="E168" s="138"/>
      <c r="F168" s="125" t="str">
        <f>IF(D168="", "", IF(C168="User Defined", VLOOKUP(D168, 'User Defined'!$B$4:$D$103, 2, FALSE), VLOOKUP(D168, 'Device Database'!$B$4:$D$438, 2, FALSE)))</f>
        <v/>
      </c>
      <c r="G168" s="125" t="str">
        <f t="shared" si="16"/>
        <v/>
      </c>
      <c r="H168" s="125" t="str">
        <f>IF(D168="", "", IF(C168="User Defined", VLOOKUP(D168, 'User Defined'!$B$4:$D$103, 3, FALSE), VLOOKUP(D168, 'Device Database'!$B$4:$D$438, 3, FALSE)))</f>
        <v/>
      </c>
      <c r="I168" s="125" t="str">
        <f t="shared" si="17"/>
        <v/>
      </c>
      <c r="J168" s="2"/>
      <c r="K168" s="40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2" customHeight="1" x14ac:dyDescent="0.3">
      <c r="A169" s="2"/>
      <c r="B169" s="42"/>
      <c r="C169" s="29"/>
      <c r="D169" s="138"/>
      <c r="E169" s="138"/>
      <c r="F169" s="125" t="str">
        <f>IF(D169="", "", IF(C169="User Defined", VLOOKUP(D169, 'User Defined'!$B$4:$D$103, 2, FALSE), VLOOKUP(D169, 'Device Database'!$B$4:$D$438, 2, FALSE)))</f>
        <v/>
      </c>
      <c r="G169" s="125" t="str">
        <f t="shared" si="16"/>
        <v/>
      </c>
      <c r="H169" s="125" t="str">
        <f>IF(D169="", "", IF(C169="User Defined", VLOOKUP(D169, 'User Defined'!$B$4:$D$103, 3, FALSE), VLOOKUP(D169, 'Device Database'!$B$4:$D$438, 3, FALSE)))</f>
        <v/>
      </c>
      <c r="I169" s="125" t="str">
        <f t="shared" si="17"/>
        <v/>
      </c>
      <c r="J169" s="2"/>
      <c r="K169" s="40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2" customHeight="1" x14ac:dyDescent="0.3">
      <c r="A170" s="2"/>
      <c r="B170" s="42"/>
      <c r="C170" s="29"/>
      <c r="D170" s="135"/>
      <c r="E170" s="136"/>
      <c r="F170" s="125" t="str">
        <f>IF(D170="", "", IF(C170="User Defined", VLOOKUP(D170, 'User Defined'!$B$4:$D$103, 2, FALSE), VLOOKUP(D170, 'Device Database'!$B$4:$D$438, 2, FALSE)))</f>
        <v/>
      </c>
      <c r="G170" s="125" t="str">
        <f t="shared" si="16"/>
        <v/>
      </c>
      <c r="H170" s="125" t="str">
        <f>IF(D170="", "", IF(C170="User Defined", VLOOKUP(D170, 'User Defined'!$B$4:$D$103, 3, FALSE), VLOOKUP(D170, 'Device Database'!$B$4:$D$438, 3, FALSE)))</f>
        <v/>
      </c>
      <c r="I170" s="125" t="str">
        <f t="shared" si="17"/>
        <v/>
      </c>
      <c r="J170" s="2"/>
      <c r="K170" s="40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2" customHeight="1" x14ac:dyDescent="0.3">
      <c r="A171" s="2"/>
      <c r="B171" s="42"/>
      <c r="C171" s="29"/>
      <c r="D171" s="135" t="s">
        <v>278</v>
      </c>
      <c r="E171" s="136"/>
      <c r="F171" s="47"/>
      <c r="G171" s="125" t="str">
        <f t="shared" si="16"/>
        <v/>
      </c>
      <c r="H171" s="47"/>
      <c r="I171" s="125" t="str">
        <f t="shared" si="17"/>
        <v/>
      </c>
      <c r="J171" s="2"/>
      <c r="K171" s="40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2" customHeight="1" x14ac:dyDescent="0.3">
      <c r="A172" s="2"/>
      <c r="B172" s="42"/>
      <c r="C172" s="29"/>
      <c r="D172" s="135" t="s">
        <v>277</v>
      </c>
      <c r="E172" s="136"/>
      <c r="F172" s="47"/>
      <c r="G172" s="125" t="str">
        <f t="shared" si="16"/>
        <v/>
      </c>
      <c r="H172" s="47"/>
      <c r="I172" s="125" t="str">
        <f t="shared" si="17"/>
        <v/>
      </c>
      <c r="J172" s="2"/>
      <c r="K172" s="40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2" customHeight="1" x14ac:dyDescent="0.3">
      <c r="A173" s="2"/>
      <c r="B173" s="42"/>
      <c r="C173" s="126"/>
      <c r="D173" s="135" t="s">
        <v>279</v>
      </c>
      <c r="E173" s="136"/>
      <c r="F173" s="47"/>
      <c r="G173" s="125" t="str">
        <f t="shared" si="16"/>
        <v/>
      </c>
      <c r="H173" s="47"/>
      <c r="I173" s="125" t="str">
        <f t="shared" si="17"/>
        <v/>
      </c>
      <c r="J173" s="2"/>
      <c r="K173" s="40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2" customHeight="1" x14ac:dyDescent="0.3">
      <c r="A174" s="2"/>
      <c r="B174" s="42"/>
      <c r="C174" s="29"/>
      <c r="D174" s="135"/>
      <c r="E174" s="136"/>
      <c r="F174" s="47"/>
      <c r="G174" s="125" t="str">
        <f t="shared" si="16"/>
        <v/>
      </c>
      <c r="H174" s="47"/>
      <c r="I174" s="125" t="str">
        <f t="shared" si="17"/>
        <v/>
      </c>
      <c r="J174" s="2"/>
      <c r="K174" s="40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2" customHeight="1" x14ac:dyDescent="0.3">
      <c r="A175" s="2"/>
      <c r="B175" s="42"/>
      <c r="C175" s="29"/>
      <c r="D175" s="135"/>
      <c r="E175" s="136"/>
      <c r="F175" s="47"/>
      <c r="G175" s="125" t="str">
        <f t="shared" si="16"/>
        <v/>
      </c>
      <c r="H175" s="47"/>
      <c r="I175" s="125" t="str">
        <f t="shared" si="17"/>
        <v/>
      </c>
      <c r="J175" s="2"/>
      <c r="K175" s="40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2.75" customHeight="1" x14ac:dyDescent="0.3">
      <c r="A176" s="2"/>
      <c r="B176" s="142" t="str">
        <f>IF(D159="Doors (Low AC Drop)", "No Standby or Alarm current shown as circuit is used for door holders and will drop out during an AC power loss.", "")</f>
        <v/>
      </c>
      <c r="C176" s="142"/>
      <c r="D176" s="142"/>
      <c r="E176" s="142"/>
      <c r="F176" s="9" t="s">
        <v>95</v>
      </c>
      <c r="G176" s="127">
        <f>IF(D159="Doors (Low AC Drop)",0,SUM(G166:G175))</f>
        <v>0</v>
      </c>
      <c r="H176" s="9" t="s">
        <v>20</v>
      </c>
      <c r="I176" s="127">
        <f>IF(D159="Doors (Low AC Drop)",0,SUM(I166:I175))</f>
        <v>0</v>
      </c>
      <c r="J176" s="2"/>
      <c r="K176" s="40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6.5" customHeight="1" x14ac:dyDescent="0.3">
      <c r="A177" s="2"/>
      <c r="B177" s="143"/>
      <c r="C177" s="143"/>
      <c r="D177" s="143"/>
      <c r="E177" s="143"/>
      <c r="F177" s="9"/>
      <c r="G177" s="88"/>
      <c r="H177" s="9"/>
      <c r="I177" s="88"/>
      <c r="J177" s="2"/>
      <c r="K177" s="40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40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40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40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40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40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40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40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40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40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40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40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40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40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40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40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40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40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40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40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40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40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40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40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40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40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40"/>
    </row>
  </sheetData>
  <sheetProtection sheet="1" objects="1" scenarios="1" selectLockedCells="1"/>
  <mergeCells count="124">
    <mergeCell ref="B176:E177"/>
    <mergeCell ref="F2:G2"/>
    <mergeCell ref="F4:G4"/>
    <mergeCell ref="F6:G6"/>
    <mergeCell ref="F8:G8"/>
    <mergeCell ref="F18:G18"/>
    <mergeCell ref="D99:E99"/>
    <mergeCell ref="D121:E121"/>
    <mergeCell ref="D144:E144"/>
    <mergeCell ref="D165:E165"/>
    <mergeCell ref="B60:D60"/>
    <mergeCell ref="D46:E46"/>
    <mergeCell ref="D47:E47"/>
    <mergeCell ref="D48:E48"/>
    <mergeCell ref="D43:E43"/>
    <mergeCell ref="D44:E44"/>
    <mergeCell ref="D45:E45"/>
    <mergeCell ref="D38:E38"/>
    <mergeCell ref="G14:I17"/>
    <mergeCell ref="H18:I18"/>
    <mergeCell ref="H23:I23"/>
    <mergeCell ref="D24:E24"/>
    <mergeCell ref="D25:E25"/>
    <mergeCell ref="D26:E26"/>
    <mergeCell ref="F23:G23"/>
    <mergeCell ref="B6:D10"/>
    <mergeCell ref="B18:D18"/>
    <mergeCell ref="D14:E14"/>
    <mergeCell ref="D16:E16"/>
    <mergeCell ref="D27:E27"/>
    <mergeCell ref="B23:D23"/>
    <mergeCell ref="D29:E29"/>
    <mergeCell ref="D30:E30"/>
    <mergeCell ref="D28:E28"/>
    <mergeCell ref="D35:E35"/>
    <mergeCell ref="B33:E33"/>
    <mergeCell ref="B49:E49"/>
    <mergeCell ref="H33:I33"/>
    <mergeCell ref="B98:E98"/>
    <mergeCell ref="D100:E100"/>
    <mergeCell ref="D62:E62"/>
    <mergeCell ref="D63:E63"/>
    <mergeCell ref="B66:D66"/>
    <mergeCell ref="D68:E68"/>
    <mergeCell ref="D51:E51"/>
    <mergeCell ref="D54:E54"/>
    <mergeCell ref="D55:E55"/>
    <mergeCell ref="H49:I49"/>
    <mergeCell ref="F49:G49"/>
    <mergeCell ref="B57:C57"/>
    <mergeCell ref="D53:E53"/>
    <mergeCell ref="D52:E52"/>
    <mergeCell ref="D69:E69"/>
    <mergeCell ref="D50:E50"/>
    <mergeCell ref="F33:G33"/>
    <mergeCell ref="D104:E104"/>
    <mergeCell ref="D93:E93"/>
    <mergeCell ref="D105:E105"/>
    <mergeCell ref="D101:E101"/>
    <mergeCell ref="D56:E56"/>
    <mergeCell ref="B110:E111"/>
    <mergeCell ref="D102:E102"/>
    <mergeCell ref="D103:E103"/>
    <mergeCell ref="E87:I88"/>
    <mergeCell ref="G89:H89"/>
    <mergeCell ref="G93:H93"/>
    <mergeCell ref="F98:G98"/>
    <mergeCell ref="H98:I98"/>
    <mergeCell ref="D126:E126"/>
    <mergeCell ref="G138:H138"/>
    <mergeCell ref="G115:H115"/>
    <mergeCell ref="D124:E124"/>
    <mergeCell ref="D125:E125"/>
    <mergeCell ref="F120:G120"/>
    <mergeCell ref="H120:I120"/>
    <mergeCell ref="D122:E122"/>
    <mergeCell ref="D123:E123"/>
    <mergeCell ref="D127:E127"/>
    <mergeCell ref="D128:E128"/>
    <mergeCell ref="B120:E120"/>
    <mergeCell ref="D115:E115"/>
    <mergeCell ref="D175:E175"/>
    <mergeCell ref="D171:E171"/>
    <mergeCell ref="D172:E172"/>
    <mergeCell ref="D173:E173"/>
    <mergeCell ref="F164:G164"/>
    <mergeCell ref="H164:I164"/>
    <mergeCell ref="D150:E150"/>
    <mergeCell ref="D151:E151"/>
    <mergeCell ref="D146:E146"/>
    <mergeCell ref="B155:E156"/>
    <mergeCell ref="D154:E154"/>
    <mergeCell ref="D159:E159"/>
    <mergeCell ref="B164:E164"/>
    <mergeCell ref="G159:H159"/>
    <mergeCell ref="D149:E149"/>
    <mergeCell ref="D152:E152"/>
    <mergeCell ref="D153:E153"/>
    <mergeCell ref="D147:E147"/>
    <mergeCell ref="D148:E148"/>
    <mergeCell ref="O6:P6"/>
    <mergeCell ref="O8:P8"/>
    <mergeCell ref="O12:P12"/>
    <mergeCell ref="O14:P14"/>
    <mergeCell ref="D174:E174"/>
    <mergeCell ref="D166:E166"/>
    <mergeCell ref="D169:E169"/>
    <mergeCell ref="D170:E170"/>
    <mergeCell ref="D167:E167"/>
    <mergeCell ref="D168:E168"/>
    <mergeCell ref="B143:E143"/>
    <mergeCell ref="F143:G143"/>
    <mergeCell ref="B132:E133"/>
    <mergeCell ref="D145:E145"/>
    <mergeCell ref="G134:H134"/>
    <mergeCell ref="H143:I143"/>
    <mergeCell ref="D138:E138"/>
    <mergeCell ref="D129:E129"/>
    <mergeCell ref="D130:E130"/>
    <mergeCell ref="D131:E131"/>
    <mergeCell ref="D106:E106"/>
    <mergeCell ref="D107:E107"/>
    <mergeCell ref="D108:E108"/>
    <mergeCell ref="D109:E109"/>
  </mergeCells>
  <phoneticPr fontId="0" type="noConversion"/>
  <conditionalFormatting sqref="G68:G69 B29 G31 I31">
    <cfRule type="cellIs" dxfId="8" priority="18" stopIfTrue="1" operator="greaterThan">
      <formula>1</formula>
    </cfRule>
  </conditionalFormatting>
  <conditionalFormatting sqref="G110 G132 G62:G63 B24">
    <cfRule type="cellIs" dxfId="7" priority="16" stopIfTrue="1" operator="greaterThan">
      <formula>3</formula>
    </cfRule>
  </conditionalFormatting>
  <conditionalFormatting sqref="H96">
    <cfRule type="cellIs" dxfId="6" priority="10" stopIfTrue="1" operator="lessThan">
      <formula>$I$96</formula>
    </cfRule>
  </conditionalFormatting>
  <conditionalFormatting sqref="H118">
    <cfRule type="cellIs" dxfId="5" priority="9" stopIfTrue="1" operator="lessThan">
      <formula>$I$118</formula>
    </cfRule>
  </conditionalFormatting>
  <conditionalFormatting sqref="H141">
    <cfRule type="cellIs" dxfId="4" priority="4" stopIfTrue="1" operator="lessThan">
      <formula>$I$141</formula>
    </cfRule>
  </conditionalFormatting>
  <conditionalFormatting sqref="H162">
    <cfRule type="cellIs" dxfId="3" priority="3" stopIfTrue="1" operator="lessThan">
      <formula>$I$162</formula>
    </cfRule>
  </conditionalFormatting>
  <conditionalFormatting sqref="D80">
    <cfRule type="cellIs" dxfId="2" priority="25" stopIfTrue="1" operator="greaterThan">
      <formula>$D$81</formula>
    </cfRule>
  </conditionalFormatting>
  <conditionalFormatting sqref="I57 G57">
    <cfRule type="cellIs" dxfId="1" priority="26" stopIfTrue="1" operator="greaterThan">
      <formula>0.1</formula>
    </cfRule>
  </conditionalFormatting>
  <conditionalFormatting sqref="I110 I132 I155 I176 I62:I63 I68:I69">
    <cfRule type="cellIs" dxfId="0" priority="27" stopIfTrue="1" operator="greaterThan">
      <formula>1.7</formula>
    </cfRule>
  </conditionalFormatting>
  <dataValidations count="6">
    <dataValidation type="list" allowBlank="1" showInputMessage="1" showErrorMessage="1" sqref="D100:E104 D122:E126 D145:E149 D166:E170" xr:uid="{00000000-0002-0000-0000-000000000000}">
      <formula1>INDIRECT(SUBSTITUTE(C100," ","_"))</formula1>
    </dataValidation>
    <dataValidation type="list" allowBlank="1" showInputMessage="1" showErrorMessage="1" sqref="C162 C141 C118 C96" xr:uid="{00000000-0002-0000-0000-000001000000}">
      <formula1>$K$111:$K$118</formula1>
    </dataValidation>
    <dataValidation type="list" allowBlank="1" showInputMessage="1" showErrorMessage="1" sqref="C166:C170 D159 D93:E93 C145:C149 C122:C126 C100:C104" xr:uid="{00000000-0002-0000-0000-000002000000}">
      <formula1>$K$100:$K$105</formula1>
    </dataValidation>
    <dataValidation type="list" allowBlank="1" showInputMessage="1" showErrorMessage="1" sqref="I8" xr:uid="{00000000-0002-0000-0000-000003000000}">
      <formula1>$K$18:$K$19</formula1>
    </dataValidation>
    <dataValidation type="decimal" operator="lessThan" allowBlank="1" showInputMessage="1" showErrorMessage="1" sqref="I57" xr:uid="{00000000-0002-0000-0000-000004000000}">
      <formula1>0.1</formula1>
    </dataValidation>
    <dataValidation type="list" allowBlank="1" showInputMessage="1" showErrorMessage="1" sqref="I6" xr:uid="{F4CF0962-1D52-4F1B-859F-B6D5860117F5}">
      <formula1>$K$33:$K$34</formula1>
    </dataValidation>
  </dataValidations>
  <pageMargins left="0.25" right="0.25" top="0.25" bottom="0.25" header="0.3" footer="0.3"/>
  <pageSetup scale="64" orientation="portrait" r:id="rId1"/>
  <headerFooter>
    <oddFooter>&amp;L&amp;8Potter Electric Signal (C)2011&amp;C&amp;8&amp;P of &amp;N&amp;R&amp;8PFC-6200 Battery and Voltage Drop Calculation</oddFooter>
  </headerFooter>
  <rowBreaks count="1" manualBreakCount="1">
    <brk id="87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3"/>
  <sheetViews>
    <sheetView workbookViewId="0">
      <selection activeCell="B2" sqref="B2:D2"/>
    </sheetView>
  </sheetViews>
  <sheetFormatPr defaultColWidth="9.109375" defaultRowHeight="12" x14ac:dyDescent="0.25"/>
  <cols>
    <col min="1" max="1" width="1.5546875" style="4" customWidth="1"/>
    <col min="2" max="2" width="46.33203125" style="4" customWidth="1"/>
    <col min="3" max="4" width="8.6640625" style="24" customWidth="1"/>
    <col min="5" max="12" width="9.109375" style="4"/>
    <col min="13" max="13" width="9.109375" style="33"/>
    <col min="14" max="16384" width="9.109375" style="4"/>
  </cols>
  <sheetData>
    <row r="1" spans="1:6" ht="24" customHeight="1" x14ac:dyDescent="0.3">
      <c r="A1" s="3"/>
      <c r="B1" s="176" t="s">
        <v>115</v>
      </c>
      <c r="C1" s="176"/>
      <c r="D1" s="176"/>
    </row>
    <row r="2" spans="1:6" ht="12" customHeight="1" x14ac:dyDescent="0.25">
      <c r="A2" s="3"/>
      <c r="B2" s="182" t="s">
        <v>289</v>
      </c>
      <c r="C2" s="182"/>
      <c r="D2" s="182"/>
    </row>
    <row r="3" spans="1:6" ht="12" customHeight="1" x14ac:dyDescent="0.3">
      <c r="A3" s="3"/>
      <c r="B3" s="13" t="s">
        <v>24</v>
      </c>
      <c r="C3" s="22" t="s">
        <v>2</v>
      </c>
      <c r="D3" s="22" t="s">
        <v>3</v>
      </c>
      <c r="F3" s="11"/>
    </row>
    <row r="4" spans="1:6" ht="13.8" x14ac:dyDescent="0.3">
      <c r="A4" s="3"/>
      <c r="B4" s="10" t="s">
        <v>321</v>
      </c>
      <c r="C4" s="25">
        <v>0</v>
      </c>
      <c r="D4" s="25">
        <v>7.0000000000000007E-2</v>
      </c>
      <c r="F4" s="11"/>
    </row>
    <row r="5" spans="1:6" x14ac:dyDescent="0.25">
      <c r="A5" s="3"/>
      <c r="B5" s="14" t="s">
        <v>322</v>
      </c>
      <c r="C5" s="23">
        <v>0</v>
      </c>
      <c r="D5" s="23">
        <v>8.5999999999999993E-2</v>
      </c>
    </row>
    <row r="6" spans="1:6" x14ac:dyDescent="0.25">
      <c r="A6" s="3"/>
      <c r="B6" s="14" t="s">
        <v>323</v>
      </c>
      <c r="C6" s="23">
        <v>0</v>
      </c>
      <c r="D6" s="23">
        <v>0.125</v>
      </c>
    </row>
    <row r="7" spans="1:6" x14ac:dyDescent="0.25">
      <c r="A7" s="3"/>
      <c r="B7" s="14" t="s">
        <v>324</v>
      </c>
      <c r="C7" s="23">
        <v>0</v>
      </c>
      <c r="D7" s="23">
        <v>0.14399999999999999</v>
      </c>
    </row>
    <row r="8" spans="1:6" x14ac:dyDescent="0.25">
      <c r="A8" s="3"/>
      <c r="B8" s="14" t="s">
        <v>325</v>
      </c>
      <c r="C8" s="23">
        <v>0</v>
      </c>
      <c r="D8" s="23">
        <v>0.189</v>
      </c>
    </row>
    <row r="9" spans="1:6" x14ac:dyDescent="0.25">
      <c r="A9" s="3"/>
      <c r="B9" s="14" t="s">
        <v>326</v>
      </c>
      <c r="C9" s="23">
        <v>0</v>
      </c>
      <c r="D9" s="23">
        <v>0.24099999999999999</v>
      </c>
    </row>
    <row r="10" spans="1:6" x14ac:dyDescent="0.25">
      <c r="A10" s="3"/>
      <c r="B10" s="14" t="s">
        <v>327</v>
      </c>
      <c r="C10" s="23">
        <v>0</v>
      </c>
      <c r="D10" s="23">
        <v>0.14299999999999999</v>
      </c>
    </row>
    <row r="11" spans="1:6" x14ac:dyDescent="0.25">
      <c r="A11" s="3"/>
      <c r="B11" s="14" t="s">
        <v>328</v>
      </c>
      <c r="C11" s="23">
        <v>0</v>
      </c>
      <c r="D11" s="23">
        <v>0.14299999999999999</v>
      </c>
    </row>
    <row r="12" spans="1:6" x14ac:dyDescent="0.25">
      <c r="A12" s="3"/>
      <c r="B12" s="14" t="s">
        <v>329</v>
      </c>
      <c r="C12" s="23">
        <v>0</v>
      </c>
      <c r="D12" s="23">
        <v>0.223</v>
      </c>
    </row>
    <row r="13" spans="1:6" x14ac:dyDescent="0.25">
      <c r="A13" s="3"/>
      <c r="B13" s="14" t="s">
        <v>330</v>
      </c>
      <c r="C13" s="23">
        <v>0</v>
      </c>
      <c r="D13" s="23">
        <v>0.24299999999999999</v>
      </c>
    </row>
    <row r="14" spans="1:6" x14ac:dyDescent="0.25">
      <c r="A14" s="3"/>
      <c r="B14" s="14" t="s">
        <v>331</v>
      </c>
      <c r="C14" s="23">
        <v>0</v>
      </c>
      <c r="D14" s="23">
        <v>0.313</v>
      </c>
    </row>
    <row r="15" spans="1:6" x14ac:dyDescent="0.25">
      <c r="A15" s="3"/>
      <c r="B15" s="14" t="s">
        <v>332</v>
      </c>
      <c r="C15" s="23">
        <v>0</v>
      </c>
      <c r="D15" s="23">
        <v>0.34399999999999997</v>
      </c>
    </row>
    <row r="16" spans="1:6" x14ac:dyDescent="0.25">
      <c r="A16" s="3"/>
      <c r="B16" s="14" t="s">
        <v>333</v>
      </c>
      <c r="C16" s="23">
        <v>0</v>
      </c>
      <c r="D16" s="23">
        <v>0.75</v>
      </c>
    </row>
    <row r="17" spans="1:4" ht="12" customHeight="1" x14ac:dyDescent="0.25">
      <c r="A17" s="3"/>
      <c r="B17" s="14" t="s">
        <v>334</v>
      </c>
      <c r="C17" s="23">
        <v>0</v>
      </c>
      <c r="D17" s="23">
        <v>0.92</v>
      </c>
    </row>
    <row r="18" spans="1:4" x14ac:dyDescent="0.25">
      <c r="A18" s="3"/>
      <c r="B18" s="14" t="s">
        <v>335</v>
      </c>
      <c r="C18" s="23">
        <v>0</v>
      </c>
      <c r="D18" s="23">
        <v>0.14099999999999999</v>
      </c>
    </row>
    <row r="19" spans="1:4" x14ac:dyDescent="0.25">
      <c r="A19" s="3"/>
      <c r="B19" s="14" t="s">
        <v>336</v>
      </c>
      <c r="C19" s="23">
        <v>0</v>
      </c>
      <c r="D19" s="23">
        <v>0.17299999999999999</v>
      </c>
    </row>
    <row r="20" spans="1:4" x14ac:dyDescent="0.25">
      <c r="A20" s="3"/>
      <c r="B20" s="14" t="s">
        <v>337</v>
      </c>
      <c r="C20" s="23">
        <v>0</v>
      </c>
      <c r="D20" s="23">
        <v>0.20599999999999999</v>
      </c>
    </row>
    <row r="21" spans="1:4" x14ac:dyDescent="0.25">
      <c r="A21" s="3"/>
      <c r="B21" s="14" t="s">
        <v>338</v>
      </c>
      <c r="C21" s="23">
        <v>0</v>
      </c>
      <c r="D21" s="23">
        <v>0.13300000000000001</v>
      </c>
    </row>
    <row r="22" spans="1:4" x14ac:dyDescent="0.25">
      <c r="A22" s="3"/>
      <c r="B22" s="14" t="s">
        <v>339</v>
      </c>
      <c r="C22" s="23">
        <v>0</v>
      </c>
      <c r="D22" s="23">
        <v>0.158</v>
      </c>
    </row>
    <row r="23" spans="1:4" x14ac:dyDescent="0.25">
      <c r="A23" s="3"/>
      <c r="B23" s="14" t="s">
        <v>340</v>
      </c>
      <c r="C23" s="23">
        <v>0</v>
      </c>
      <c r="D23" s="23">
        <v>0.23100000000000001</v>
      </c>
    </row>
    <row r="24" spans="1:4" x14ac:dyDescent="0.25">
      <c r="A24" s="3"/>
      <c r="B24" s="14" t="s">
        <v>341</v>
      </c>
      <c r="C24" s="23">
        <v>0</v>
      </c>
      <c r="D24" s="23">
        <v>0.27100000000000002</v>
      </c>
    </row>
    <row r="25" spans="1:4" x14ac:dyDescent="0.25">
      <c r="A25" s="3"/>
      <c r="B25" s="14" t="s">
        <v>342</v>
      </c>
      <c r="C25" s="23">
        <v>0</v>
      </c>
      <c r="D25" s="23">
        <v>0.33800000000000002</v>
      </c>
    </row>
    <row r="26" spans="1:4" x14ac:dyDescent="0.25">
      <c r="A26" s="3"/>
      <c r="B26" s="14" t="s">
        <v>343</v>
      </c>
      <c r="C26" s="23">
        <v>0</v>
      </c>
      <c r="D26" s="23">
        <v>0.14699999999999999</v>
      </c>
    </row>
    <row r="27" spans="1:4" x14ac:dyDescent="0.25">
      <c r="A27" s="3"/>
      <c r="B27" s="14" t="s">
        <v>344</v>
      </c>
      <c r="C27" s="23">
        <v>0</v>
      </c>
      <c r="D27" s="23">
        <v>0.14699999999999999</v>
      </c>
    </row>
    <row r="28" spans="1:4" x14ac:dyDescent="0.25">
      <c r="A28" s="3"/>
      <c r="B28" s="14" t="s">
        <v>345</v>
      </c>
      <c r="C28" s="23">
        <v>0</v>
      </c>
      <c r="D28" s="23">
        <v>0.16200000000000001</v>
      </c>
    </row>
    <row r="29" spans="1:4" x14ac:dyDescent="0.25">
      <c r="A29" s="3"/>
      <c r="B29" s="14" t="s">
        <v>346</v>
      </c>
      <c r="C29" s="23">
        <v>0</v>
      </c>
      <c r="D29" s="23">
        <v>0.22800000000000001</v>
      </c>
    </row>
    <row r="30" spans="1:4" x14ac:dyDescent="0.25">
      <c r="A30" s="3"/>
      <c r="B30" s="14" t="s">
        <v>347</v>
      </c>
      <c r="C30" s="23">
        <v>0</v>
      </c>
      <c r="D30" s="23">
        <v>0.23499999999999999</v>
      </c>
    </row>
    <row r="31" spans="1:4" x14ac:dyDescent="0.25">
      <c r="A31" s="3"/>
      <c r="B31" s="14" t="s">
        <v>348</v>
      </c>
      <c r="C31" s="23">
        <v>0</v>
      </c>
      <c r="D31" s="23">
        <v>0.14699999999999999</v>
      </c>
    </row>
    <row r="32" spans="1:4" x14ac:dyDescent="0.25">
      <c r="A32" s="3"/>
      <c r="B32" s="14" t="s">
        <v>349</v>
      </c>
      <c r="C32" s="23">
        <v>0</v>
      </c>
      <c r="D32" s="23">
        <v>0.14699999999999999</v>
      </c>
    </row>
    <row r="33" spans="1:4" x14ac:dyDescent="0.25">
      <c r="A33" s="3"/>
      <c r="B33" s="14" t="s">
        <v>350</v>
      </c>
      <c r="C33" s="23">
        <v>0</v>
      </c>
      <c r="D33" s="23">
        <v>0.23499999999999999</v>
      </c>
    </row>
    <row r="34" spans="1:4" x14ac:dyDescent="0.25">
      <c r="A34" s="3"/>
      <c r="B34" s="14" t="s">
        <v>351</v>
      </c>
      <c r="C34" s="23">
        <v>0</v>
      </c>
      <c r="D34" s="23">
        <v>0.30599999999999999</v>
      </c>
    </row>
    <row r="35" spans="1:4" ht="12" customHeight="1" x14ac:dyDescent="0.25">
      <c r="A35" s="3"/>
      <c r="B35" s="14" t="s">
        <v>352</v>
      </c>
      <c r="C35" s="25">
        <v>0</v>
      </c>
      <c r="D35" s="25">
        <v>0.33600000000000002</v>
      </c>
    </row>
    <row r="36" spans="1:4" x14ac:dyDescent="0.25">
      <c r="A36" s="3"/>
      <c r="B36" s="14" t="s">
        <v>353</v>
      </c>
      <c r="C36" s="23">
        <v>0</v>
      </c>
      <c r="D36" s="23">
        <v>0.19800000000000001</v>
      </c>
    </row>
    <row r="37" spans="1:4" x14ac:dyDescent="0.25">
      <c r="A37" s="3"/>
      <c r="B37" s="14" t="s">
        <v>470</v>
      </c>
      <c r="C37" s="23">
        <v>0</v>
      </c>
      <c r="D37" s="23">
        <v>0.124</v>
      </c>
    </row>
    <row r="38" spans="1:4" ht="12" customHeight="1" x14ac:dyDescent="0.25">
      <c r="A38" s="3"/>
      <c r="B38" s="14" t="s">
        <v>471</v>
      </c>
      <c r="C38" s="23">
        <v>0</v>
      </c>
      <c r="D38" s="23">
        <v>0.182</v>
      </c>
    </row>
    <row r="39" spans="1:4" ht="12" customHeight="1" x14ac:dyDescent="0.25">
      <c r="A39" s="3"/>
      <c r="B39" s="14" t="s">
        <v>472</v>
      </c>
      <c r="C39" s="23">
        <v>0</v>
      </c>
      <c r="D39" s="23">
        <v>0.19500000000000001</v>
      </c>
    </row>
    <row r="40" spans="1:4" ht="12.75" customHeight="1" x14ac:dyDescent="0.25">
      <c r="A40" s="3"/>
      <c r="B40" s="14" t="s">
        <v>473</v>
      </c>
      <c r="C40" s="23">
        <v>0</v>
      </c>
      <c r="D40" s="23">
        <v>0.29099999999999998</v>
      </c>
    </row>
    <row r="41" spans="1:4" x14ac:dyDescent="0.25">
      <c r="A41" s="3"/>
      <c r="B41" s="14" t="s">
        <v>474</v>
      </c>
      <c r="C41" s="23">
        <v>0</v>
      </c>
      <c r="D41" s="23">
        <v>0.28000000000000003</v>
      </c>
    </row>
    <row r="42" spans="1:4" x14ac:dyDescent="0.25">
      <c r="A42" s="3"/>
      <c r="B42" s="14" t="s">
        <v>475</v>
      </c>
      <c r="C42" s="23">
        <v>0</v>
      </c>
      <c r="D42" s="23">
        <v>0.32600000000000001</v>
      </c>
    </row>
    <row r="43" spans="1:4" x14ac:dyDescent="0.25">
      <c r="A43" s="3"/>
      <c r="B43" s="14" t="s">
        <v>476</v>
      </c>
      <c r="C43" s="23">
        <v>0</v>
      </c>
      <c r="D43" s="23">
        <v>0.38400000000000001</v>
      </c>
    </row>
    <row r="44" spans="1:4" x14ac:dyDescent="0.25">
      <c r="A44" s="3"/>
      <c r="B44" s="14" t="s">
        <v>477</v>
      </c>
      <c r="C44" s="23">
        <v>0</v>
      </c>
      <c r="D44" s="23">
        <v>0.47399999999999998</v>
      </c>
    </row>
    <row r="45" spans="1:4" x14ac:dyDescent="0.25">
      <c r="A45" s="3"/>
      <c r="B45" s="14" t="s">
        <v>478</v>
      </c>
      <c r="C45" s="23">
        <v>0</v>
      </c>
      <c r="D45" s="23">
        <v>0.36499999999999999</v>
      </c>
    </row>
    <row r="46" spans="1:4" x14ac:dyDescent="0.25">
      <c r="A46" s="3"/>
      <c r="B46" s="14" t="s">
        <v>479</v>
      </c>
      <c r="C46" s="23">
        <v>0</v>
      </c>
      <c r="D46" s="23">
        <v>0.39300000000000002</v>
      </c>
    </row>
    <row r="47" spans="1:4" x14ac:dyDescent="0.25">
      <c r="A47" s="3"/>
      <c r="B47" s="14" t="s">
        <v>480</v>
      </c>
      <c r="C47" s="23">
        <v>0</v>
      </c>
      <c r="D47" s="23">
        <v>0.42699999999999999</v>
      </c>
    </row>
    <row r="48" spans="1:4" x14ac:dyDescent="0.25">
      <c r="A48" s="3"/>
      <c r="B48" s="14" t="s">
        <v>481</v>
      </c>
      <c r="C48" s="23">
        <v>0</v>
      </c>
      <c r="D48" s="23">
        <v>0.52500000000000002</v>
      </c>
    </row>
    <row r="49" spans="1:4" x14ac:dyDescent="0.25">
      <c r="A49" s="3"/>
      <c r="B49" s="14" t="s">
        <v>354</v>
      </c>
      <c r="C49" s="23">
        <v>0</v>
      </c>
      <c r="D49" s="23">
        <v>0.19800000000000001</v>
      </c>
    </row>
    <row r="50" spans="1:4" x14ac:dyDescent="0.25">
      <c r="A50" s="3"/>
      <c r="B50" s="14" t="s">
        <v>482</v>
      </c>
      <c r="C50" s="23">
        <v>0</v>
      </c>
      <c r="D50" s="23">
        <v>0.192</v>
      </c>
    </row>
    <row r="51" spans="1:4" ht="12.75" customHeight="1" x14ac:dyDescent="0.25">
      <c r="A51" s="3"/>
      <c r="B51" s="14" t="s">
        <v>483</v>
      </c>
      <c r="C51" s="23">
        <v>0</v>
      </c>
      <c r="D51" s="23">
        <v>0.192</v>
      </c>
    </row>
    <row r="52" spans="1:4" x14ac:dyDescent="0.25">
      <c r="A52" s="3"/>
      <c r="B52" s="14" t="s">
        <v>184</v>
      </c>
      <c r="C52" s="23">
        <v>0</v>
      </c>
      <c r="D52" s="23">
        <v>0.14899999999999999</v>
      </c>
    </row>
    <row r="53" spans="1:4" x14ac:dyDescent="0.25">
      <c r="A53" s="3"/>
      <c r="B53" s="14" t="s">
        <v>185</v>
      </c>
      <c r="C53" s="23">
        <v>0</v>
      </c>
      <c r="D53" s="23">
        <v>9.1999999999999998E-2</v>
      </c>
    </row>
    <row r="54" spans="1:4" x14ac:dyDescent="0.25">
      <c r="A54" s="3"/>
      <c r="B54" s="14" t="s">
        <v>186</v>
      </c>
      <c r="C54" s="23">
        <v>0</v>
      </c>
      <c r="D54" s="23">
        <v>0.08</v>
      </c>
    </row>
    <row r="55" spans="1:4" x14ac:dyDescent="0.25">
      <c r="A55" s="3"/>
      <c r="B55" s="14" t="s">
        <v>187</v>
      </c>
      <c r="C55" s="23">
        <v>0</v>
      </c>
      <c r="D55" s="23">
        <v>0.189</v>
      </c>
    </row>
    <row r="56" spans="1:4" x14ac:dyDescent="0.25">
      <c r="A56" s="3"/>
      <c r="B56" s="14" t="s">
        <v>188</v>
      </c>
      <c r="C56" s="23">
        <v>0</v>
      </c>
      <c r="D56" s="23">
        <v>0.13200000000000001</v>
      </c>
    </row>
    <row r="57" spans="1:4" x14ac:dyDescent="0.25">
      <c r="A57" s="3"/>
      <c r="B57" s="14" t="s">
        <v>189</v>
      </c>
      <c r="C57" s="23">
        <v>0</v>
      </c>
      <c r="D57" s="23">
        <v>0.12</v>
      </c>
    </row>
    <row r="58" spans="1:4" x14ac:dyDescent="0.25">
      <c r="A58" s="3"/>
      <c r="B58" s="14" t="s">
        <v>190</v>
      </c>
      <c r="C58" s="23">
        <v>0</v>
      </c>
      <c r="D58" s="23">
        <v>0.218</v>
      </c>
    </row>
    <row r="59" spans="1:4" x14ac:dyDescent="0.25">
      <c r="A59" s="3"/>
      <c r="B59" s="14" t="s">
        <v>191</v>
      </c>
      <c r="C59" s="23">
        <v>0</v>
      </c>
      <c r="D59" s="23">
        <v>0.161</v>
      </c>
    </row>
    <row r="60" spans="1:4" ht="12.75" customHeight="1" x14ac:dyDescent="0.25">
      <c r="A60" s="3"/>
      <c r="B60" s="14" t="s">
        <v>192</v>
      </c>
      <c r="C60" s="23">
        <v>0</v>
      </c>
      <c r="D60" s="23">
        <v>0.14899999999999999</v>
      </c>
    </row>
    <row r="61" spans="1:4" x14ac:dyDescent="0.25">
      <c r="A61" s="3"/>
      <c r="B61" s="14" t="s">
        <v>193</v>
      </c>
      <c r="C61" s="23">
        <v>0</v>
      </c>
      <c r="D61" s="23">
        <v>0.23300000000000001</v>
      </c>
    </row>
    <row r="62" spans="1:4" x14ac:dyDescent="0.25">
      <c r="A62" s="3"/>
      <c r="B62" s="14" t="s">
        <v>194</v>
      </c>
      <c r="C62" s="23">
        <v>0</v>
      </c>
      <c r="D62" s="23">
        <v>0.17599999999999999</v>
      </c>
    </row>
    <row r="63" spans="1:4" x14ac:dyDescent="0.25">
      <c r="A63" s="3"/>
      <c r="B63" s="14" t="s">
        <v>195</v>
      </c>
      <c r="C63" s="23">
        <v>0</v>
      </c>
      <c r="D63" s="23">
        <v>0.16400000000000001</v>
      </c>
    </row>
    <row r="64" spans="1:4" x14ac:dyDescent="0.25">
      <c r="A64" s="3"/>
      <c r="B64" s="14" t="s">
        <v>196</v>
      </c>
      <c r="C64" s="23">
        <v>0</v>
      </c>
      <c r="D64" s="23">
        <v>0.26400000000000001</v>
      </c>
    </row>
    <row r="65" spans="1:4" x14ac:dyDescent="0.25">
      <c r="A65" s="3"/>
      <c r="B65" s="14" t="s">
        <v>197</v>
      </c>
      <c r="C65" s="23">
        <v>0</v>
      </c>
      <c r="D65" s="23">
        <v>0.20699999999999999</v>
      </c>
    </row>
    <row r="66" spans="1:4" x14ac:dyDescent="0.25">
      <c r="A66" s="3"/>
      <c r="B66" s="14" t="s">
        <v>198</v>
      </c>
      <c r="C66" s="23">
        <v>0</v>
      </c>
      <c r="D66" s="23">
        <v>0.19500000000000001</v>
      </c>
    </row>
    <row r="67" spans="1:4" x14ac:dyDescent="0.25">
      <c r="A67" s="3"/>
      <c r="B67" s="14" t="s">
        <v>199</v>
      </c>
      <c r="C67" s="23">
        <v>0</v>
      </c>
      <c r="D67" s="23">
        <v>0.28299999999999997</v>
      </c>
    </row>
    <row r="68" spans="1:4" x14ac:dyDescent="0.25">
      <c r="A68" s="3"/>
      <c r="B68" s="14" t="s">
        <v>200</v>
      </c>
      <c r="C68" s="23">
        <v>0</v>
      </c>
      <c r="D68" s="23">
        <v>0.22600000000000001</v>
      </c>
    </row>
    <row r="69" spans="1:4" x14ac:dyDescent="0.25">
      <c r="A69" s="3"/>
      <c r="B69" s="14" t="s">
        <v>201</v>
      </c>
      <c r="C69" s="23">
        <v>0</v>
      </c>
      <c r="D69" s="23">
        <v>0.214</v>
      </c>
    </row>
    <row r="70" spans="1:4" x14ac:dyDescent="0.25">
      <c r="A70" s="3"/>
      <c r="B70" s="14" t="s">
        <v>148</v>
      </c>
      <c r="C70" s="23">
        <v>0</v>
      </c>
      <c r="D70" s="24">
        <v>0.30299999999999999</v>
      </c>
    </row>
    <row r="71" spans="1:4" x14ac:dyDescent="0.25">
      <c r="A71" s="3"/>
      <c r="B71" s="14" t="s">
        <v>149</v>
      </c>
      <c r="C71" s="23">
        <v>0</v>
      </c>
      <c r="D71" s="24">
        <v>0.21</v>
      </c>
    </row>
    <row r="72" spans="1:4" x14ac:dyDescent="0.25">
      <c r="A72" s="3"/>
      <c r="B72" s="14" t="s">
        <v>150</v>
      </c>
      <c r="C72" s="23">
        <v>0</v>
      </c>
      <c r="D72" s="24">
        <v>0.182</v>
      </c>
    </row>
    <row r="73" spans="1:4" x14ac:dyDescent="0.25">
      <c r="A73" s="3"/>
      <c r="B73" s="14" t="s">
        <v>163</v>
      </c>
      <c r="C73" s="23">
        <v>0</v>
      </c>
      <c r="D73" s="24">
        <v>0.33800000000000002</v>
      </c>
    </row>
    <row r="74" spans="1:4" x14ac:dyDescent="0.25">
      <c r="A74" s="3"/>
      <c r="B74" s="14" t="s">
        <v>164</v>
      </c>
      <c r="C74" s="23">
        <v>0</v>
      </c>
      <c r="D74" s="24">
        <v>0.245</v>
      </c>
    </row>
    <row r="75" spans="1:4" x14ac:dyDescent="0.25">
      <c r="A75" s="3"/>
      <c r="B75" s="14" t="s">
        <v>165</v>
      </c>
      <c r="C75" s="23">
        <v>0</v>
      </c>
      <c r="D75" s="24">
        <v>0.217</v>
      </c>
    </row>
    <row r="76" spans="1:4" x14ac:dyDescent="0.25">
      <c r="A76" s="3"/>
      <c r="B76" s="14" t="s">
        <v>151</v>
      </c>
      <c r="C76" s="23">
        <v>0</v>
      </c>
      <c r="D76" s="24">
        <v>0.374</v>
      </c>
    </row>
    <row r="77" spans="1:4" x14ac:dyDescent="0.25">
      <c r="A77" s="3"/>
      <c r="B77" s="14" t="s">
        <v>152</v>
      </c>
      <c r="C77" s="23">
        <v>0</v>
      </c>
      <c r="D77" s="24">
        <v>0.28100000000000003</v>
      </c>
    </row>
    <row r="78" spans="1:4" x14ac:dyDescent="0.25">
      <c r="A78" s="3"/>
      <c r="B78" s="14" t="s">
        <v>153</v>
      </c>
      <c r="C78" s="23">
        <v>0</v>
      </c>
      <c r="D78" s="24">
        <v>0.253</v>
      </c>
    </row>
    <row r="79" spans="1:4" x14ac:dyDescent="0.25">
      <c r="A79" s="3"/>
      <c r="B79" s="14" t="s">
        <v>154</v>
      </c>
      <c r="C79" s="23">
        <v>0</v>
      </c>
      <c r="D79" s="24">
        <v>0.39300000000000002</v>
      </c>
    </row>
    <row r="80" spans="1:4" x14ac:dyDescent="0.25">
      <c r="A80" s="3"/>
      <c r="B80" s="14" t="s">
        <v>155</v>
      </c>
      <c r="C80" s="23">
        <v>0</v>
      </c>
      <c r="D80" s="24">
        <v>0.3</v>
      </c>
    </row>
    <row r="81" spans="1:4" x14ac:dyDescent="0.25">
      <c r="A81" s="3"/>
      <c r="B81" s="14" t="s">
        <v>156</v>
      </c>
      <c r="C81" s="23">
        <v>0</v>
      </c>
      <c r="D81" s="24">
        <v>0.27200000000000002</v>
      </c>
    </row>
    <row r="82" spans="1:4" x14ac:dyDescent="0.25">
      <c r="A82" s="3"/>
      <c r="B82" s="14" t="s">
        <v>157</v>
      </c>
      <c r="C82" s="23">
        <v>0</v>
      </c>
      <c r="D82" s="24">
        <v>0.41399999999999998</v>
      </c>
    </row>
    <row r="83" spans="1:4" x14ac:dyDescent="0.25">
      <c r="A83" s="3"/>
      <c r="B83" s="14" t="s">
        <v>158</v>
      </c>
      <c r="C83" s="23">
        <v>0</v>
      </c>
      <c r="D83" s="24">
        <v>0.32100000000000001</v>
      </c>
    </row>
    <row r="84" spans="1:4" x14ac:dyDescent="0.25">
      <c r="A84" s="3"/>
      <c r="B84" s="14" t="s">
        <v>159</v>
      </c>
      <c r="C84" s="23">
        <v>0</v>
      </c>
      <c r="D84" s="24">
        <v>0.29299999999999998</v>
      </c>
    </row>
    <row r="85" spans="1:4" ht="14.25" customHeight="1" x14ac:dyDescent="0.25">
      <c r="A85" s="3"/>
      <c r="B85" s="14" t="s">
        <v>160</v>
      </c>
      <c r="C85" s="23">
        <v>0</v>
      </c>
      <c r="D85" s="24">
        <v>0.42799999999999999</v>
      </c>
    </row>
    <row r="86" spans="1:4" x14ac:dyDescent="0.25">
      <c r="A86" s="3"/>
      <c r="B86" s="14" t="s">
        <v>161</v>
      </c>
      <c r="C86" s="23">
        <v>0</v>
      </c>
      <c r="D86" s="24">
        <v>0.33500000000000002</v>
      </c>
    </row>
    <row r="87" spans="1:4" x14ac:dyDescent="0.25">
      <c r="A87" s="3"/>
      <c r="B87" s="14" t="s">
        <v>162</v>
      </c>
      <c r="C87" s="23">
        <v>0</v>
      </c>
      <c r="D87" s="24">
        <v>0.307</v>
      </c>
    </row>
    <row r="88" spans="1:4" x14ac:dyDescent="0.25">
      <c r="A88" s="3"/>
      <c r="B88" s="14" t="s">
        <v>166</v>
      </c>
      <c r="C88" s="23">
        <v>0</v>
      </c>
      <c r="D88" s="23">
        <v>0.23799999999999999</v>
      </c>
    </row>
    <row r="89" spans="1:4" x14ac:dyDescent="0.25">
      <c r="A89" s="3"/>
      <c r="B89" s="14" t="s">
        <v>167</v>
      </c>
      <c r="C89" s="23">
        <v>0</v>
      </c>
      <c r="D89" s="23">
        <v>0.18099999999999999</v>
      </c>
    </row>
    <row r="90" spans="1:4" x14ac:dyDescent="0.25">
      <c r="A90" s="3"/>
      <c r="B90" s="14" t="s">
        <v>168</v>
      </c>
      <c r="C90" s="23">
        <v>0</v>
      </c>
      <c r="D90" s="23">
        <v>0.16900000000000001</v>
      </c>
    </row>
    <row r="91" spans="1:4" x14ac:dyDescent="0.25">
      <c r="A91" s="3"/>
      <c r="B91" s="14" t="s">
        <v>169</v>
      </c>
      <c r="C91" s="23">
        <v>0</v>
      </c>
      <c r="D91" s="23">
        <v>0.248</v>
      </c>
    </row>
    <row r="92" spans="1:4" x14ac:dyDescent="0.25">
      <c r="A92" s="3"/>
      <c r="B92" s="14" t="s">
        <v>170</v>
      </c>
      <c r="C92" s="23">
        <v>0</v>
      </c>
      <c r="D92" s="23">
        <v>0.191</v>
      </c>
    </row>
    <row r="93" spans="1:4" x14ac:dyDescent="0.25">
      <c r="A93" s="3"/>
      <c r="B93" s="14" t="s">
        <v>171</v>
      </c>
      <c r="C93" s="23">
        <v>0</v>
      </c>
      <c r="D93" s="23">
        <v>0.17899999999999999</v>
      </c>
    </row>
    <row r="94" spans="1:4" x14ac:dyDescent="0.25">
      <c r="A94" s="3"/>
      <c r="B94" s="14" t="s">
        <v>172</v>
      </c>
      <c r="C94" s="23">
        <v>0</v>
      </c>
      <c r="D94" s="23">
        <v>0.26500000000000001</v>
      </c>
    </row>
    <row r="95" spans="1:4" x14ac:dyDescent="0.25">
      <c r="A95" s="3"/>
      <c r="B95" s="14" t="s">
        <v>173</v>
      </c>
      <c r="C95" s="23">
        <v>0</v>
      </c>
      <c r="D95" s="23">
        <v>0.20799999999999999</v>
      </c>
    </row>
    <row r="96" spans="1:4" x14ac:dyDescent="0.25">
      <c r="A96" s="3"/>
      <c r="B96" s="14" t="s">
        <v>174</v>
      </c>
      <c r="C96" s="23">
        <v>0</v>
      </c>
      <c r="D96" s="23">
        <v>0.19600000000000001</v>
      </c>
    </row>
    <row r="97" spans="1:4" x14ac:dyDescent="0.25">
      <c r="A97" s="3"/>
      <c r="B97" s="14" t="s">
        <v>175</v>
      </c>
      <c r="C97" s="23">
        <v>0</v>
      </c>
      <c r="D97" s="23">
        <v>0.27700000000000002</v>
      </c>
    </row>
    <row r="98" spans="1:4" x14ac:dyDescent="0.25">
      <c r="A98" s="3"/>
      <c r="B98" s="14" t="s">
        <v>176</v>
      </c>
      <c r="C98" s="23">
        <v>0</v>
      </c>
      <c r="D98" s="23">
        <v>0.22</v>
      </c>
    </row>
    <row r="99" spans="1:4" x14ac:dyDescent="0.25">
      <c r="A99" s="3"/>
      <c r="B99" s="14" t="s">
        <v>177</v>
      </c>
      <c r="C99" s="23">
        <v>0</v>
      </c>
      <c r="D99" s="23">
        <v>0.20799999999999999</v>
      </c>
    </row>
    <row r="100" spans="1:4" x14ac:dyDescent="0.25">
      <c r="A100" s="3"/>
      <c r="B100" s="14" t="s">
        <v>178</v>
      </c>
      <c r="C100" s="23">
        <v>0</v>
      </c>
      <c r="D100" s="23">
        <v>0.30499999999999999</v>
      </c>
    </row>
    <row r="101" spans="1:4" x14ac:dyDescent="0.25">
      <c r="A101" s="3"/>
      <c r="B101" s="14" t="s">
        <v>179</v>
      </c>
      <c r="C101" s="23">
        <v>0</v>
      </c>
      <c r="D101" s="23">
        <v>0.248</v>
      </c>
    </row>
    <row r="102" spans="1:4" x14ac:dyDescent="0.25">
      <c r="A102" s="3"/>
      <c r="B102" s="14" t="s">
        <v>180</v>
      </c>
      <c r="C102" s="23">
        <v>0</v>
      </c>
      <c r="D102" s="23">
        <v>0.23599999999999999</v>
      </c>
    </row>
    <row r="103" spans="1:4" x14ac:dyDescent="0.25">
      <c r="A103" s="3"/>
      <c r="B103" s="14" t="s">
        <v>181</v>
      </c>
      <c r="C103" s="23">
        <v>0</v>
      </c>
      <c r="D103" s="23">
        <v>0.313</v>
      </c>
    </row>
    <row r="104" spans="1:4" x14ac:dyDescent="0.25">
      <c r="A104" s="3"/>
      <c r="B104" s="14" t="s">
        <v>182</v>
      </c>
      <c r="C104" s="23">
        <v>0</v>
      </c>
      <c r="D104" s="23">
        <v>0.25600000000000001</v>
      </c>
    </row>
    <row r="105" spans="1:4" x14ac:dyDescent="0.25">
      <c r="A105" s="3"/>
      <c r="B105" s="14" t="s">
        <v>183</v>
      </c>
      <c r="C105" s="23">
        <v>0</v>
      </c>
      <c r="D105" s="23">
        <v>0.24399999999999999</v>
      </c>
    </row>
    <row r="106" spans="1:4" x14ac:dyDescent="0.25">
      <c r="A106" s="3"/>
      <c r="B106" s="14" t="s">
        <v>202</v>
      </c>
      <c r="C106" s="23">
        <v>0</v>
      </c>
      <c r="D106" s="24">
        <v>0.23799999999999999</v>
      </c>
    </row>
    <row r="107" spans="1:4" x14ac:dyDescent="0.25">
      <c r="A107" s="3"/>
      <c r="B107" s="14" t="s">
        <v>203</v>
      </c>
      <c r="C107" s="23">
        <v>0</v>
      </c>
      <c r="D107" s="24">
        <v>0.18099999999999999</v>
      </c>
    </row>
    <row r="108" spans="1:4" x14ac:dyDescent="0.25">
      <c r="B108" s="14" t="s">
        <v>204</v>
      </c>
      <c r="C108" s="23">
        <v>0</v>
      </c>
      <c r="D108" s="24">
        <v>0.16900000000000001</v>
      </c>
    </row>
    <row r="109" spans="1:4" x14ac:dyDescent="0.25">
      <c r="B109" s="14" t="s">
        <v>205</v>
      </c>
      <c r="C109" s="23">
        <v>0</v>
      </c>
      <c r="D109" s="24">
        <v>0.248</v>
      </c>
    </row>
    <row r="110" spans="1:4" x14ac:dyDescent="0.25">
      <c r="B110" s="14" t="s">
        <v>206</v>
      </c>
      <c r="C110" s="23">
        <v>0</v>
      </c>
      <c r="D110" s="24">
        <v>0.191</v>
      </c>
    </row>
    <row r="111" spans="1:4" x14ac:dyDescent="0.25">
      <c r="B111" s="14" t="s">
        <v>207</v>
      </c>
      <c r="C111" s="23">
        <v>0</v>
      </c>
      <c r="D111" s="24">
        <v>0.17899999999999999</v>
      </c>
    </row>
    <row r="112" spans="1:4" x14ac:dyDescent="0.25">
      <c r="B112" s="14" t="s">
        <v>208</v>
      </c>
      <c r="C112" s="23">
        <v>0</v>
      </c>
      <c r="D112" s="24">
        <v>0.26500000000000001</v>
      </c>
    </row>
    <row r="113" spans="2:4" x14ac:dyDescent="0.25">
      <c r="B113" s="14" t="s">
        <v>209</v>
      </c>
      <c r="C113" s="23">
        <v>0</v>
      </c>
      <c r="D113" s="24">
        <v>0.20799999999999999</v>
      </c>
    </row>
    <row r="114" spans="2:4" x14ac:dyDescent="0.25">
      <c r="B114" s="14" t="s">
        <v>210</v>
      </c>
      <c r="C114" s="23">
        <v>0</v>
      </c>
      <c r="D114" s="24">
        <v>0.19600000000000001</v>
      </c>
    </row>
    <row r="115" spans="2:4" x14ac:dyDescent="0.25">
      <c r="B115" s="14" t="s">
        <v>211</v>
      </c>
      <c r="C115" s="23">
        <v>0</v>
      </c>
      <c r="D115" s="24">
        <v>0.27700000000000002</v>
      </c>
    </row>
    <row r="116" spans="2:4" x14ac:dyDescent="0.25">
      <c r="B116" s="14" t="s">
        <v>212</v>
      </c>
      <c r="C116" s="23">
        <v>0</v>
      </c>
      <c r="D116" s="24">
        <v>0.22</v>
      </c>
    </row>
    <row r="117" spans="2:4" ht="12" customHeight="1" x14ac:dyDescent="0.25">
      <c r="B117" s="14" t="s">
        <v>213</v>
      </c>
      <c r="C117" s="23">
        <v>0</v>
      </c>
      <c r="D117" s="24">
        <v>0.20799999999999999</v>
      </c>
    </row>
    <row r="118" spans="2:4" ht="12" customHeight="1" x14ac:dyDescent="0.25">
      <c r="B118" s="14" t="s">
        <v>214</v>
      </c>
      <c r="C118" s="23">
        <v>0</v>
      </c>
      <c r="D118" s="24">
        <v>0.30499999999999999</v>
      </c>
    </row>
    <row r="119" spans="2:4" ht="12" customHeight="1" x14ac:dyDescent="0.25">
      <c r="B119" s="14" t="s">
        <v>215</v>
      </c>
      <c r="C119" s="23">
        <v>0</v>
      </c>
      <c r="D119" s="24">
        <v>0.248</v>
      </c>
    </row>
    <row r="120" spans="2:4" x14ac:dyDescent="0.25">
      <c r="B120" s="14" t="s">
        <v>216</v>
      </c>
      <c r="C120" s="23">
        <v>0</v>
      </c>
      <c r="D120" s="24">
        <v>0.23599999999999999</v>
      </c>
    </row>
    <row r="121" spans="2:4" x14ac:dyDescent="0.25">
      <c r="B121" s="14" t="s">
        <v>217</v>
      </c>
      <c r="C121" s="23">
        <v>0</v>
      </c>
      <c r="D121" s="24">
        <v>0.313</v>
      </c>
    </row>
    <row r="122" spans="2:4" x14ac:dyDescent="0.25">
      <c r="B122" s="14" t="s">
        <v>218</v>
      </c>
      <c r="C122" s="23">
        <v>0</v>
      </c>
      <c r="D122" s="24">
        <v>0.25600000000000001</v>
      </c>
    </row>
    <row r="123" spans="2:4" x14ac:dyDescent="0.25">
      <c r="B123" s="14" t="s">
        <v>219</v>
      </c>
      <c r="C123" s="23">
        <v>0</v>
      </c>
      <c r="D123" s="24">
        <v>0.24399999999999999</v>
      </c>
    </row>
    <row r="124" spans="2:4" x14ac:dyDescent="0.25">
      <c r="B124" s="14" t="s">
        <v>120</v>
      </c>
      <c r="C124" s="23">
        <v>0</v>
      </c>
      <c r="D124" s="23">
        <v>0.16</v>
      </c>
    </row>
    <row r="125" spans="2:4" ht="12" customHeight="1" x14ac:dyDescent="0.25">
      <c r="B125" s="14" t="s">
        <v>125</v>
      </c>
      <c r="C125" s="23">
        <v>0</v>
      </c>
      <c r="D125" s="23">
        <v>0.13800000000000001</v>
      </c>
    </row>
    <row r="126" spans="2:4" ht="12" customHeight="1" x14ac:dyDescent="0.25">
      <c r="B126" s="14" t="s">
        <v>121</v>
      </c>
      <c r="C126" s="23">
        <v>0</v>
      </c>
      <c r="D126" s="23">
        <v>0.218</v>
      </c>
    </row>
    <row r="127" spans="2:4" ht="12" customHeight="1" x14ac:dyDescent="0.25">
      <c r="B127" s="14" t="s">
        <v>126</v>
      </c>
      <c r="C127" s="23">
        <v>0</v>
      </c>
      <c r="D127" s="23">
        <v>0.20100000000000001</v>
      </c>
    </row>
    <row r="128" spans="2:4" x14ac:dyDescent="0.25">
      <c r="B128" s="14" t="s">
        <v>122</v>
      </c>
      <c r="C128" s="23">
        <v>0</v>
      </c>
      <c r="D128" s="23">
        <v>0.27300000000000002</v>
      </c>
    </row>
    <row r="129" spans="2:4" x14ac:dyDescent="0.25">
      <c r="B129" s="14" t="s">
        <v>127</v>
      </c>
      <c r="C129" s="23">
        <v>0</v>
      </c>
      <c r="D129" s="23">
        <v>0.25600000000000001</v>
      </c>
    </row>
    <row r="130" spans="2:4" x14ac:dyDescent="0.25">
      <c r="B130" s="14" t="s">
        <v>123</v>
      </c>
      <c r="C130" s="23">
        <v>0</v>
      </c>
      <c r="D130" s="23">
        <v>0.41899999999999998</v>
      </c>
    </row>
    <row r="131" spans="2:4" x14ac:dyDescent="0.25">
      <c r="B131" s="14" t="s">
        <v>128</v>
      </c>
      <c r="C131" s="23">
        <v>0</v>
      </c>
      <c r="D131" s="23">
        <v>0.40200000000000002</v>
      </c>
    </row>
    <row r="132" spans="2:4" x14ac:dyDescent="0.25">
      <c r="B132" s="14" t="s">
        <v>484</v>
      </c>
      <c r="C132" s="23">
        <v>0</v>
      </c>
      <c r="D132" s="23">
        <v>0.124</v>
      </c>
    </row>
    <row r="133" spans="2:4" x14ac:dyDescent="0.25">
      <c r="B133" s="14" t="s">
        <v>485</v>
      </c>
      <c r="C133" s="23">
        <v>0</v>
      </c>
      <c r="D133" s="23">
        <v>0.182</v>
      </c>
    </row>
    <row r="134" spans="2:4" x14ac:dyDescent="0.25">
      <c r="B134" s="14" t="s">
        <v>486</v>
      </c>
      <c r="C134" s="23">
        <v>0</v>
      </c>
      <c r="D134" s="23">
        <v>0.19500000000000001</v>
      </c>
    </row>
    <row r="135" spans="2:4" x14ac:dyDescent="0.25">
      <c r="B135" s="14" t="s">
        <v>487</v>
      </c>
      <c r="C135" s="23">
        <v>0</v>
      </c>
      <c r="D135" s="23">
        <v>0.29099999999999998</v>
      </c>
    </row>
    <row r="136" spans="2:4" x14ac:dyDescent="0.25">
      <c r="B136" s="14" t="s">
        <v>488</v>
      </c>
      <c r="C136" s="23">
        <v>0</v>
      </c>
      <c r="D136" s="23">
        <v>0.28000000000000003</v>
      </c>
    </row>
    <row r="137" spans="2:4" x14ac:dyDescent="0.25">
      <c r="B137" s="14" t="s">
        <v>489</v>
      </c>
      <c r="C137" s="23">
        <v>0</v>
      </c>
      <c r="D137" s="23">
        <v>0.32600000000000001</v>
      </c>
    </row>
    <row r="138" spans="2:4" x14ac:dyDescent="0.25">
      <c r="B138" s="14" t="s">
        <v>490</v>
      </c>
      <c r="C138" s="23">
        <v>0</v>
      </c>
      <c r="D138" s="23">
        <v>0.38400000000000001</v>
      </c>
    </row>
    <row r="139" spans="2:4" x14ac:dyDescent="0.25">
      <c r="B139" s="14" t="s">
        <v>491</v>
      </c>
      <c r="C139" s="23">
        <v>0</v>
      </c>
      <c r="D139" s="23">
        <v>0.47399999999999998</v>
      </c>
    </row>
    <row r="140" spans="2:4" x14ac:dyDescent="0.25">
      <c r="B140" s="14" t="s">
        <v>492</v>
      </c>
      <c r="C140" s="23">
        <v>0</v>
      </c>
      <c r="D140" s="23">
        <v>0.36499999999999999</v>
      </c>
    </row>
    <row r="141" spans="2:4" x14ac:dyDescent="0.25">
      <c r="B141" s="14" t="s">
        <v>493</v>
      </c>
      <c r="C141" s="23">
        <v>0</v>
      </c>
      <c r="D141" s="23">
        <v>0.39300000000000002</v>
      </c>
    </row>
    <row r="142" spans="2:4" x14ac:dyDescent="0.25">
      <c r="B142" s="14" t="s">
        <v>494</v>
      </c>
      <c r="C142" s="23">
        <v>0</v>
      </c>
      <c r="D142" s="23">
        <v>0.42699999999999999</v>
      </c>
    </row>
    <row r="143" spans="2:4" x14ac:dyDescent="0.25">
      <c r="B143" s="14" t="s">
        <v>495</v>
      </c>
      <c r="C143" s="23">
        <v>0</v>
      </c>
      <c r="D143" s="23">
        <v>0.52500000000000002</v>
      </c>
    </row>
    <row r="144" spans="2:4" ht="12" customHeight="1" x14ac:dyDescent="0.25">
      <c r="B144" s="14"/>
      <c r="C144" s="23"/>
      <c r="D144" s="23"/>
    </row>
    <row r="145" spans="2:4" ht="12" customHeight="1" x14ac:dyDescent="0.25">
      <c r="B145" s="14"/>
      <c r="C145" s="23"/>
      <c r="D145" s="23"/>
    </row>
    <row r="146" spans="2:4" x14ac:dyDescent="0.25">
      <c r="B146" s="38"/>
      <c r="C146" s="39"/>
      <c r="D146" s="39"/>
    </row>
    <row r="147" spans="2:4" ht="15.6" x14ac:dyDescent="0.3">
      <c r="B147" s="176" t="s">
        <v>94</v>
      </c>
      <c r="C147" s="176"/>
      <c r="D147" s="176"/>
    </row>
    <row r="148" spans="2:4" x14ac:dyDescent="0.25">
      <c r="B148" s="181"/>
      <c r="C148" s="181"/>
      <c r="D148" s="181"/>
    </row>
    <row r="149" spans="2:4" x14ac:dyDescent="0.25">
      <c r="B149" s="13" t="s">
        <v>24</v>
      </c>
      <c r="C149" s="22" t="s">
        <v>2</v>
      </c>
      <c r="D149" s="22" t="s">
        <v>3</v>
      </c>
    </row>
    <row r="150" spans="2:4" x14ac:dyDescent="0.25">
      <c r="B150" s="10" t="s">
        <v>101</v>
      </c>
      <c r="C150" s="25">
        <v>0</v>
      </c>
      <c r="D150" s="25">
        <v>6.0999999999999999E-2</v>
      </c>
    </row>
    <row r="151" spans="2:4" x14ac:dyDescent="0.25">
      <c r="B151" s="10" t="s">
        <v>102</v>
      </c>
      <c r="C151" s="25">
        <v>0</v>
      </c>
      <c r="D151" s="25">
        <v>0.10100000000000001</v>
      </c>
    </row>
    <row r="152" spans="2:4" x14ac:dyDescent="0.25">
      <c r="B152" s="10" t="s">
        <v>103</v>
      </c>
      <c r="C152" s="25">
        <v>0</v>
      </c>
      <c r="D152" s="25">
        <v>0.13100000000000001</v>
      </c>
    </row>
    <row r="153" spans="2:4" x14ac:dyDescent="0.25">
      <c r="B153" s="10" t="s">
        <v>104</v>
      </c>
      <c r="C153" s="25">
        <v>0</v>
      </c>
      <c r="D153" s="25">
        <v>0.14499999999999999</v>
      </c>
    </row>
    <row r="154" spans="2:4" x14ac:dyDescent="0.25">
      <c r="B154" s="10" t="s">
        <v>105</v>
      </c>
      <c r="C154" s="25">
        <v>0</v>
      </c>
      <c r="D154" s="25">
        <v>0.17599999999999999</v>
      </c>
    </row>
    <row r="155" spans="2:4" x14ac:dyDescent="0.25">
      <c r="B155" s="10" t="s">
        <v>106</v>
      </c>
      <c r="C155" s="25">
        <v>0</v>
      </c>
      <c r="D155" s="25">
        <v>0.19600000000000001</v>
      </c>
    </row>
    <row r="156" spans="2:4" x14ac:dyDescent="0.25">
      <c r="B156" s="10" t="s">
        <v>136</v>
      </c>
      <c r="C156" s="25">
        <v>0</v>
      </c>
      <c r="D156" s="25">
        <v>0.1</v>
      </c>
    </row>
    <row r="157" spans="2:4" x14ac:dyDescent="0.25">
      <c r="B157" s="10" t="s">
        <v>137</v>
      </c>
      <c r="C157" s="25">
        <v>0</v>
      </c>
      <c r="D157" s="25">
        <v>0.13500000000000001</v>
      </c>
    </row>
    <row r="158" spans="2:4" x14ac:dyDescent="0.25">
      <c r="B158" s="10" t="s">
        <v>138</v>
      </c>
      <c r="C158" s="25">
        <v>0</v>
      </c>
      <c r="D158" s="25">
        <v>0.17100000000000001</v>
      </c>
    </row>
    <row r="159" spans="2:4" x14ac:dyDescent="0.25">
      <c r="B159" s="10" t="s">
        <v>139</v>
      </c>
      <c r="C159" s="25">
        <v>0</v>
      </c>
      <c r="D159" s="25">
        <v>0.19</v>
      </c>
    </row>
    <row r="160" spans="2:4" x14ac:dyDescent="0.25">
      <c r="B160" s="10" t="s">
        <v>140</v>
      </c>
      <c r="C160" s="25">
        <v>0</v>
      </c>
      <c r="D160" s="25">
        <v>0.21099999999999999</v>
      </c>
    </row>
    <row r="161" spans="2:4" x14ac:dyDescent="0.25">
      <c r="B161" s="10" t="s">
        <v>141</v>
      </c>
      <c r="C161" s="25">
        <v>0</v>
      </c>
      <c r="D161" s="25">
        <v>0.22500000000000001</v>
      </c>
    </row>
    <row r="162" spans="2:4" x14ac:dyDescent="0.25">
      <c r="B162" s="10" t="s">
        <v>107</v>
      </c>
      <c r="C162" s="25">
        <v>0</v>
      </c>
      <c r="D162" s="25">
        <v>0.151</v>
      </c>
    </row>
    <row r="163" spans="2:4" x14ac:dyDescent="0.25">
      <c r="B163" s="10" t="s">
        <v>108</v>
      </c>
      <c r="C163" s="25">
        <v>0</v>
      </c>
      <c r="D163" s="25">
        <v>0.161</v>
      </c>
    </row>
    <row r="164" spans="2:4" x14ac:dyDescent="0.25">
      <c r="B164" s="10" t="s">
        <v>109</v>
      </c>
      <c r="C164" s="25">
        <v>0</v>
      </c>
      <c r="D164" s="25">
        <v>0.17799999999999999</v>
      </c>
    </row>
    <row r="165" spans="2:4" x14ac:dyDescent="0.25">
      <c r="B165" s="10" t="s">
        <v>110</v>
      </c>
      <c r="C165" s="25">
        <v>0</v>
      </c>
      <c r="D165" s="25">
        <v>0.19</v>
      </c>
    </row>
    <row r="166" spans="2:4" x14ac:dyDescent="0.25">
      <c r="B166" s="10" t="s">
        <v>111</v>
      </c>
      <c r="C166" s="25">
        <v>0</v>
      </c>
      <c r="D166" s="25">
        <v>0.218</v>
      </c>
    </row>
    <row r="167" spans="2:4" x14ac:dyDescent="0.25">
      <c r="B167" s="10" t="s">
        <v>112</v>
      </c>
      <c r="C167" s="25">
        <v>0</v>
      </c>
      <c r="D167" s="25">
        <v>0.22600000000000001</v>
      </c>
    </row>
    <row r="168" spans="2:4" x14ac:dyDescent="0.25">
      <c r="B168" s="10" t="s">
        <v>142</v>
      </c>
      <c r="C168" s="25">
        <v>0</v>
      </c>
      <c r="D168" s="25">
        <v>0.151</v>
      </c>
    </row>
    <row r="169" spans="2:4" x14ac:dyDescent="0.25">
      <c r="B169" s="10" t="s">
        <v>143</v>
      </c>
      <c r="C169" s="25">
        <v>0</v>
      </c>
      <c r="D169" s="25">
        <v>0.161</v>
      </c>
    </row>
    <row r="170" spans="2:4" x14ac:dyDescent="0.25">
      <c r="B170" s="10" t="s">
        <v>144</v>
      </c>
      <c r="C170" s="25">
        <v>0</v>
      </c>
      <c r="D170" s="25">
        <v>0.17799999999999999</v>
      </c>
    </row>
    <row r="171" spans="2:4" x14ac:dyDescent="0.25">
      <c r="B171" s="10" t="s">
        <v>145</v>
      </c>
      <c r="C171" s="25">
        <v>0</v>
      </c>
      <c r="D171" s="25">
        <v>0.19</v>
      </c>
    </row>
    <row r="172" spans="2:4" x14ac:dyDescent="0.25">
      <c r="B172" s="10" t="s">
        <v>146</v>
      </c>
      <c r="C172" s="25">
        <v>0</v>
      </c>
      <c r="D172" s="25">
        <v>0.218</v>
      </c>
    </row>
    <row r="173" spans="2:4" x14ac:dyDescent="0.25">
      <c r="B173" s="10" t="s">
        <v>147</v>
      </c>
      <c r="C173" s="25">
        <v>0</v>
      </c>
      <c r="D173" s="25">
        <v>0.22600000000000001</v>
      </c>
    </row>
    <row r="174" spans="2:4" x14ac:dyDescent="0.25">
      <c r="B174" s="10" t="s">
        <v>132</v>
      </c>
      <c r="C174" s="25">
        <v>0</v>
      </c>
      <c r="D174" s="25">
        <v>0.11600000000000001</v>
      </c>
    </row>
    <row r="175" spans="2:4" x14ac:dyDescent="0.25">
      <c r="B175" s="10" t="s">
        <v>133</v>
      </c>
      <c r="C175" s="25">
        <v>0</v>
      </c>
      <c r="D175" s="25">
        <v>0.17199999999999999</v>
      </c>
    </row>
    <row r="176" spans="2:4" x14ac:dyDescent="0.25">
      <c r="B176" s="10" t="s">
        <v>134</v>
      </c>
      <c r="C176" s="25">
        <v>0</v>
      </c>
      <c r="D176" s="25">
        <v>0.23400000000000001</v>
      </c>
    </row>
    <row r="177" spans="2:4" x14ac:dyDescent="0.25">
      <c r="B177" s="10" t="s">
        <v>135</v>
      </c>
      <c r="C177" s="25">
        <v>0</v>
      </c>
      <c r="D177" s="25">
        <v>0.34699999999999998</v>
      </c>
    </row>
    <row r="178" spans="2:4" x14ac:dyDescent="0.25">
      <c r="B178" s="14" t="s">
        <v>355</v>
      </c>
      <c r="C178" s="23">
        <v>0</v>
      </c>
      <c r="D178" s="23">
        <v>4.2000000000000003E-2</v>
      </c>
    </row>
    <row r="179" spans="2:4" x14ac:dyDescent="0.25">
      <c r="B179" s="14" t="s">
        <v>356</v>
      </c>
      <c r="C179" s="23">
        <v>0</v>
      </c>
      <c r="D179" s="23">
        <v>5.8000000000000003E-2</v>
      </c>
    </row>
    <row r="180" spans="2:4" x14ac:dyDescent="0.25">
      <c r="B180" s="14" t="s">
        <v>357</v>
      </c>
      <c r="C180" s="23">
        <v>0</v>
      </c>
      <c r="D180" s="23">
        <v>9.7000000000000003E-2</v>
      </c>
    </row>
    <row r="181" spans="2:4" x14ac:dyDescent="0.25">
      <c r="B181" s="14" t="s">
        <v>358</v>
      </c>
      <c r="C181" s="23">
        <v>0</v>
      </c>
      <c r="D181" s="23">
        <v>0.11600000000000001</v>
      </c>
    </row>
    <row r="182" spans="2:4" x14ac:dyDescent="0.25">
      <c r="B182" s="14" t="s">
        <v>359</v>
      </c>
      <c r="C182" s="23">
        <v>0</v>
      </c>
      <c r="D182" s="23">
        <v>0.161</v>
      </c>
    </row>
    <row r="183" spans="2:4" x14ac:dyDescent="0.25">
      <c r="B183" s="14" t="s">
        <v>360</v>
      </c>
      <c r="C183" s="23">
        <v>0</v>
      </c>
      <c r="D183" s="23">
        <v>0.21299999999999999</v>
      </c>
    </row>
    <row r="184" spans="2:4" x14ac:dyDescent="0.25">
      <c r="B184" s="14" t="s">
        <v>361</v>
      </c>
      <c r="C184" s="23">
        <v>0</v>
      </c>
      <c r="D184" s="23">
        <v>0.12</v>
      </c>
    </row>
    <row r="185" spans="2:4" x14ac:dyDescent="0.25">
      <c r="B185" s="14" t="s">
        <v>362</v>
      </c>
      <c r="C185" s="23">
        <v>0</v>
      </c>
      <c r="D185" s="23">
        <v>0.12</v>
      </c>
    </row>
    <row r="186" spans="2:4" x14ac:dyDescent="0.25">
      <c r="B186" s="14" t="s">
        <v>363</v>
      </c>
      <c r="C186" s="23">
        <v>0</v>
      </c>
      <c r="D186" s="23">
        <v>0.2</v>
      </c>
    </row>
    <row r="187" spans="2:4" x14ac:dyDescent="0.25">
      <c r="B187" s="14" t="s">
        <v>364</v>
      </c>
      <c r="C187" s="23">
        <v>0</v>
      </c>
      <c r="D187" s="23">
        <v>0.22</v>
      </c>
    </row>
    <row r="188" spans="2:4" x14ac:dyDescent="0.25">
      <c r="B188" s="14" t="s">
        <v>365</v>
      </c>
      <c r="C188" s="23">
        <v>0</v>
      </c>
      <c r="D188" s="23">
        <v>0.28999999999999998</v>
      </c>
    </row>
    <row r="189" spans="2:4" x14ac:dyDescent="0.25">
      <c r="B189" s="14" t="s">
        <v>366</v>
      </c>
      <c r="C189" s="23">
        <v>0</v>
      </c>
      <c r="D189" s="23">
        <v>0.32100000000000001</v>
      </c>
    </row>
    <row r="190" spans="2:4" x14ac:dyDescent="0.25">
      <c r="B190" s="14" t="s">
        <v>367</v>
      </c>
      <c r="C190" s="23">
        <v>0</v>
      </c>
      <c r="D190" s="23">
        <v>0.17</v>
      </c>
    </row>
    <row r="191" spans="2:4" x14ac:dyDescent="0.25">
      <c r="B191" s="14" t="s">
        <v>368</v>
      </c>
      <c r="C191" s="23">
        <v>0</v>
      </c>
      <c r="D191" s="23">
        <v>4.7E-2</v>
      </c>
    </row>
    <row r="192" spans="2:4" x14ac:dyDescent="0.25">
      <c r="B192" s="14" t="s">
        <v>369</v>
      </c>
      <c r="C192" s="23">
        <v>0</v>
      </c>
      <c r="D192" s="23">
        <v>6.4000000000000001E-2</v>
      </c>
    </row>
    <row r="193" spans="2:4" x14ac:dyDescent="0.25">
      <c r="B193" s="14" t="s">
        <v>370</v>
      </c>
      <c r="C193" s="23">
        <v>0</v>
      </c>
      <c r="D193" s="23">
        <v>0.113</v>
      </c>
    </row>
    <row r="194" spans="2:4" x14ac:dyDescent="0.25">
      <c r="B194" s="14" t="s">
        <v>371</v>
      </c>
      <c r="C194" s="23">
        <v>0</v>
      </c>
      <c r="D194" s="23">
        <v>0.14499999999999999</v>
      </c>
    </row>
    <row r="195" spans="2:4" x14ac:dyDescent="0.25">
      <c r="B195" s="14" t="s">
        <v>372</v>
      </c>
      <c r="C195" s="23">
        <v>0</v>
      </c>
      <c r="D195" s="23">
        <v>0.17799999999999999</v>
      </c>
    </row>
    <row r="196" spans="2:4" x14ac:dyDescent="0.25">
      <c r="B196" s="14" t="s">
        <v>373</v>
      </c>
      <c r="C196" s="23">
        <v>0</v>
      </c>
      <c r="D196" s="23">
        <v>0.105</v>
      </c>
    </row>
    <row r="197" spans="2:4" x14ac:dyDescent="0.25">
      <c r="B197" s="14" t="s">
        <v>374</v>
      </c>
      <c r="C197" s="23">
        <v>0</v>
      </c>
      <c r="D197" s="23">
        <v>0.13</v>
      </c>
    </row>
    <row r="198" spans="2:4" x14ac:dyDescent="0.25">
      <c r="B198" s="14" t="s">
        <v>375</v>
      </c>
      <c r="C198" s="23">
        <v>0</v>
      </c>
      <c r="D198" s="23">
        <v>0.20300000000000001</v>
      </c>
    </row>
    <row r="199" spans="2:4" x14ac:dyDescent="0.25">
      <c r="B199" s="14" t="s">
        <v>376</v>
      </c>
      <c r="C199" s="23">
        <v>0</v>
      </c>
      <c r="D199" s="23">
        <v>0.24299999999999999</v>
      </c>
    </row>
    <row r="200" spans="2:4" x14ac:dyDescent="0.25">
      <c r="B200" s="14" t="s">
        <v>377</v>
      </c>
      <c r="C200" s="23">
        <v>0</v>
      </c>
      <c r="D200" s="23">
        <v>0.31</v>
      </c>
    </row>
    <row r="201" spans="2:4" x14ac:dyDescent="0.25">
      <c r="B201" s="14" t="s">
        <v>378</v>
      </c>
      <c r="C201" s="23">
        <v>0</v>
      </c>
      <c r="D201" s="23">
        <v>0.124</v>
      </c>
    </row>
    <row r="202" spans="2:4" x14ac:dyDescent="0.25">
      <c r="B202" s="14" t="s">
        <v>379</v>
      </c>
      <c r="C202" s="23">
        <v>0</v>
      </c>
      <c r="D202" s="23">
        <v>0.124</v>
      </c>
    </row>
    <row r="203" spans="2:4" x14ac:dyDescent="0.25">
      <c r="B203" s="14" t="s">
        <v>380</v>
      </c>
      <c r="C203" s="23">
        <v>0</v>
      </c>
      <c r="D203" s="23">
        <v>0.13900000000000001</v>
      </c>
    </row>
    <row r="204" spans="2:4" x14ac:dyDescent="0.25">
      <c r="B204" s="14" t="s">
        <v>381</v>
      </c>
      <c r="C204" s="23">
        <v>0</v>
      </c>
      <c r="D204" s="23">
        <v>0.20499999999999999</v>
      </c>
    </row>
    <row r="205" spans="2:4" x14ac:dyDescent="0.25">
      <c r="B205" s="14" t="s">
        <v>382</v>
      </c>
      <c r="C205" s="23">
        <v>0</v>
      </c>
      <c r="D205" s="23">
        <v>0.21199999999999999</v>
      </c>
    </row>
    <row r="206" spans="2:4" x14ac:dyDescent="0.25">
      <c r="B206" s="14" t="s">
        <v>383</v>
      </c>
      <c r="C206" s="23">
        <v>0</v>
      </c>
      <c r="D206" s="23">
        <v>0.124</v>
      </c>
    </row>
    <row r="207" spans="2:4" x14ac:dyDescent="0.25">
      <c r="B207" s="14" t="s">
        <v>384</v>
      </c>
      <c r="C207" s="23">
        <v>0</v>
      </c>
      <c r="D207" s="23">
        <v>0.124</v>
      </c>
    </row>
    <row r="208" spans="2:4" x14ac:dyDescent="0.25">
      <c r="B208" s="14" t="s">
        <v>385</v>
      </c>
      <c r="C208" s="23">
        <v>0</v>
      </c>
      <c r="D208" s="23">
        <v>0.21199999999999999</v>
      </c>
    </row>
    <row r="209" spans="2:4" x14ac:dyDescent="0.25">
      <c r="B209" s="14" t="s">
        <v>386</v>
      </c>
      <c r="C209" s="23">
        <v>0</v>
      </c>
      <c r="D209" s="23">
        <v>0.28299999999999997</v>
      </c>
    </row>
    <row r="210" spans="2:4" x14ac:dyDescent="0.25">
      <c r="B210" s="14" t="s">
        <v>387</v>
      </c>
      <c r="C210" s="23">
        <v>0</v>
      </c>
      <c r="D210" s="23">
        <v>0.313</v>
      </c>
    </row>
    <row r="211" spans="2:4" x14ac:dyDescent="0.25">
      <c r="B211" s="14" t="s">
        <v>385</v>
      </c>
      <c r="C211" s="23">
        <v>0</v>
      </c>
      <c r="D211" s="23">
        <v>0.17</v>
      </c>
    </row>
    <row r="212" spans="2:4" x14ac:dyDescent="0.25">
      <c r="B212" s="14" t="s">
        <v>388</v>
      </c>
      <c r="C212" s="23">
        <v>0</v>
      </c>
      <c r="D212" s="23">
        <v>0.16400000000000001</v>
      </c>
    </row>
    <row r="213" spans="2:4" x14ac:dyDescent="0.25">
      <c r="B213" s="14" t="s">
        <v>389</v>
      </c>
      <c r="C213" s="23">
        <v>0</v>
      </c>
      <c r="D213" s="23">
        <v>0.16400000000000001</v>
      </c>
    </row>
    <row r="214" spans="2:4" x14ac:dyDescent="0.25">
      <c r="B214" s="14" t="s">
        <v>390</v>
      </c>
      <c r="C214" s="23">
        <v>0</v>
      </c>
      <c r="D214" s="23">
        <v>7.8E-2</v>
      </c>
    </row>
    <row r="215" spans="2:4" x14ac:dyDescent="0.25">
      <c r="B215" s="14" t="s">
        <v>391</v>
      </c>
      <c r="C215" s="23">
        <v>0</v>
      </c>
      <c r="D215" s="23">
        <v>9.6000000000000002E-2</v>
      </c>
    </row>
    <row r="216" spans="2:4" x14ac:dyDescent="0.25">
      <c r="B216" s="14" t="s">
        <v>392</v>
      </c>
      <c r="C216" s="23">
        <v>0</v>
      </c>
      <c r="D216" s="23">
        <v>0.13700000000000001</v>
      </c>
    </row>
    <row r="217" spans="2:4" x14ac:dyDescent="0.25">
      <c r="B217" s="14" t="s">
        <v>393</v>
      </c>
      <c r="C217" s="23">
        <v>0</v>
      </c>
      <c r="D217" s="23">
        <v>0.18</v>
      </c>
    </row>
    <row r="218" spans="2:4" x14ac:dyDescent="0.25">
      <c r="B218" s="14" t="s">
        <v>394</v>
      </c>
      <c r="C218" s="23">
        <v>0</v>
      </c>
      <c r="D218" s="23">
        <v>0.224</v>
      </c>
    </row>
    <row r="219" spans="2:4" x14ac:dyDescent="0.25">
      <c r="B219" s="14" t="s">
        <v>395</v>
      </c>
      <c r="C219" s="23">
        <v>0</v>
      </c>
      <c r="D219" s="23">
        <v>0.12</v>
      </c>
    </row>
    <row r="220" spans="2:4" x14ac:dyDescent="0.25">
      <c r="B220" s="14" t="s">
        <v>396</v>
      </c>
      <c r="C220" s="23">
        <v>0</v>
      </c>
      <c r="D220" s="23">
        <v>0.12</v>
      </c>
    </row>
    <row r="221" spans="2:4" x14ac:dyDescent="0.25">
      <c r="B221" s="14" t="s">
        <v>397</v>
      </c>
      <c r="C221" s="23">
        <v>0</v>
      </c>
      <c r="D221" s="23">
        <v>0.2</v>
      </c>
    </row>
    <row r="222" spans="2:4" x14ac:dyDescent="0.25">
      <c r="B222" s="14" t="s">
        <v>398</v>
      </c>
      <c r="C222" s="23">
        <v>0</v>
      </c>
      <c r="D222" s="23">
        <v>0.22</v>
      </c>
    </row>
    <row r="223" spans="2:4" x14ac:dyDescent="0.25">
      <c r="B223" s="14" t="s">
        <v>399</v>
      </c>
      <c r="C223" s="23">
        <v>0</v>
      </c>
      <c r="D223" s="23">
        <v>0.28999999999999998</v>
      </c>
    </row>
    <row r="224" spans="2:4" x14ac:dyDescent="0.25">
      <c r="B224" s="14" t="s">
        <v>400</v>
      </c>
      <c r="C224" s="23">
        <v>0</v>
      </c>
      <c r="D224" s="23">
        <v>0.14799999999999999</v>
      </c>
    </row>
    <row r="225" spans="2:4" x14ac:dyDescent="0.25">
      <c r="B225" s="14" t="s">
        <v>401</v>
      </c>
      <c r="C225" s="23">
        <v>0</v>
      </c>
      <c r="D225" s="23">
        <v>0.28000000000000003</v>
      </c>
    </row>
    <row r="226" spans="2:4" x14ac:dyDescent="0.25">
      <c r="B226" s="14" t="s">
        <v>402</v>
      </c>
      <c r="C226" s="23">
        <v>0</v>
      </c>
      <c r="D226" s="23">
        <v>0.36</v>
      </c>
    </row>
    <row r="227" spans="2:4" x14ac:dyDescent="0.25">
      <c r="B227" s="14" t="s">
        <v>403</v>
      </c>
      <c r="C227" s="23">
        <v>0</v>
      </c>
      <c r="D227" s="23">
        <v>0.39700000000000002</v>
      </c>
    </row>
    <row r="228" spans="2:4" x14ac:dyDescent="0.25">
      <c r="B228" s="14" t="s">
        <v>404</v>
      </c>
      <c r="C228" s="23">
        <v>0</v>
      </c>
      <c r="D228" s="23">
        <v>4.2000000000000003E-2</v>
      </c>
    </row>
    <row r="229" spans="2:4" x14ac:dyDescent="0.25">
      <c r="B229" s="14" t="s">
        <v>405</v>
      </c>
      <c r="C229" s="23">
        <v>0</v>
      </c>
      <c r="D229" s="23">
        <v>5.8000000000000003E-2</v>
      </c>
    </row>
    <row r="230" spans="2:4" x14ac:dyDescent="0.25">
      <c r="B230" s="14" t="s">
        <v>406</v>
      </c>
      <c r="C230" s="23">
        <v>0</v>
      </c>
      <c r="D230" s="23">
        <v>9.7000000000000003E-2</v>
      </c>
    </row>
    <row r="231" spans="2:4" x14ac:dyDescent="0.25">
      <c r="B231" s="14" t="s">
        <v>407</v>
      </c>
      <c r="C231" s="23">
        <v>0</v>
      </c>
      <c r="D231" s="23">
        <v>0.11600000000000001</v>
      </c>
    </row>
    <row r="232" spans="2:4" x14ac:dyDescent="0.25">
      <c r="B232" s="14" t="s">
        <v>408</v>
      </c>
      <c r="C232" s="23">
        <v>0</v>
      </c>
      <c r="D232" s="23">
        <v>0.161</v>
      </c>
    </row>
    <row r="233" spans="2:4" x14ac:dyDescent="0.25">
      <c r="B233" s="14" t="s">
        <v>409</v>
      </c>
      <c r="C233" s="23">
        <v>0</v>
      </c>
      <c r="D233" s="23">
        <v>0.21299999999999999</v>
      </c>
    </row>
    <row r="234" spans="2:4" x14ac:dyDescent="0.25">
      <c r="B234" s="14" t="s">
        <v>410</v>
      </c>
      <c r="C234" s="23">
        <v>0</v>
      </c>
      <c r="D234" s="23">
        <v>0.12</v>
      </c>
    </row>
    <row r="235" spans="2:4" x14ac:dyDescent="0.25">
      <c r="B235" s="14" t="s">
        <v>411</v>
      </c>
      <c r="C235" s="23">
        <v>0</v>
      </c>
      <c r="D235" s="23">
        <v>0.12</v>
      </c>
    </row>
    <row r="236" spans="2:4" x14ac:dyDescent="0.25">
      <c r="B236" s="14" t="s">
        <v>412</v>
      </c>
      <c r="C236" s="23">
        <v>0</v>
      </c>
      <c r="D236" s="23">
        <v>0.2</v>
      </c>
    </row>
    <row r="237" spans="2:4" x14ac:dyDescent="0.25">
      <c r="B237" s="14" t="s">
        <v>413</v>
      </c>
      <c r="C237" s="23">
        <v>0</v>
      </c>
      <c r="D237" s="23">
        <v>0.22</v>
      </c>
    </row>
    <row r="238" spans="2:4" x14ac:dyDescent="0.25">
      <c r="B238" s="14" t="s">
        <v>414</v>
      </c>
      <c r="C238" s="23">
        <v>0</v>
      </c>
      <c r="D238" s="23">
        <v>0.28999999999999998</v>
      </c>
    </row>
    <row r="239" spans="2:4" x14ac:dyDescent="0.25">
      <c r="B239" s="14" t="s">
        <v>415</v>
      </c>
      <c r="C239" s="23">
        <v>0</v>
      </c>
      <c r="D239" s="23">
        <v>0.32100000000000001</v>
      </c>
    </row>
    <row r="240" spans="2:4" x14ac:dyDescent="0.25">
      <c r="B240" s="14" t="s">
        <v>416</v>
      </c>
      <c r="C240" s="23">
        <v>0</v>
      </c>
      <c r="D240" s="23">
        <v>0.17</v>
      </c>
    </row>
    <row r="241" spans="2:4" x14ac:dyDescent="0.25">
      <c r="B241" s="14" t="s">
        <v>417</v>
      </c>
      <c r="C241" s="23">
        <v>0</v>
      </c>
      <c r="D241" s="23">
        <v>4.7E-2</v>
      </c>
    </row>
    <row r="242" spans="2:4" x14ac:dyDescent="0.25">
      <c r="B242" s="14" t="s">
        <v>418</v>
      </c>
      <c r="C242" s="23">
        <v>0</v>
      </c>
      <c r="D242" s="23">
        <v>6.4000000000000001E-2</v>
      </c>
    </row>
    <row r="243" spans="2:4" x14ac:dyDescent="0.25">
      <c r="B243" s="14" t="s">
        <v>419</v>
      </c>
      <c r="C243" s="23">
        <v>0</v>
      </c>
      <c r="D243" s="23">
        <v>0.113</v>
      </c>
    </row>
    <row r="244" spans="2:4" x14ac:dyDescent="0.25">
      <c r="B244" s="14" t="s">
        <v>420</v>
      </c>
      <c r="C244" s="23">
        <v>0</v>
      </c>
      <c r="D244" s="23">
        <v>0.14499999999999999</v>
      </c>
    </row>
    <row r="245" spans="2:4" x14ac:dyDescent="0.25">
      <c r="B245" s="14" t="s">
        <v>421</v>
      </c>
      <c r="C245" s="23">
        <v>0</v>
      </c>
      <c r="D245" s="23">
        <v>0.17799999999999999</v>
      </c>
    </row>
    <row r="246" spans="2:4" x14ac:dyDescent="0.25">
      <c r="B246" s="14" t="s">
        <v>422</v>
      </c>
      <c r="C246" s="23">
        <v>0</v>
      </c>
      <c r="D246" s="23">
        <v>0.105</v>
      </c>
    </row>
    <row r="247" spans="2:4" x14ac:dyDescent="0.25">
      <c r="B247" s="14" t="s">
        <v>423</v>
      </c>
      <c r="C247" s="23">
        <v>0</v>
      </c>
      <c r="D247" s="23">
        <v>0.13</v>
      </c>
    </row>
    <row r="248" spans="2:4" x14ac:dyDescent="0.25">
      <c r="B248" s="14" t="s">
        <v>424</v>
      </c>
      <c r="C248" s="23">
        <v>0</v>
      </c>
      <c r="D248" s="23">
        <v>0.20300000000000001</v>
      </c>
    </row>
    <row r="249" spans="2:4" x14ac:dyDescent="0.25">
      <c r="B249" s="14" t="s">
        <v>425</v>
      </c>
      <c r="C249" s="23">
        <v>0</v>
      </c>
      <c r="D249" s="23">
        <v>0.24299999999999999</v>
      </c>
    </row>
    <row r="250" spans="2:4" x14ac:dyDescent="0.25">
      <c r="B250" s="14" t="s">
        <v>426</v>
      </c>
      <c r="C250" s="23">
        <v>0</v>
      </c>
      <c r="D250" s="23">
        <v>0.31</v>
      </c>
    </row>
    <row r="251" spans="2:4" x14ac:dyDescent="0.25">
      <c r="B251" s="14" t="s">
        <v>427</v>
      </c>
      <c r="C251" s="23">
        <v>0</v>
      </c>
      <c r="D251" s="23">
        <v>0.124</v>
      </c>
    </row>
    <row r="252" spans="2:4" x14ac:dyDescent="0.25">
      <c r="B252" s="14" t="s">
        <v>428</v>
      </c>
      <c r="C252" s="23">
        <v>0</v>
      </c>
      <c r="D252" s="23">
        <v>0.124</v>
      </c>
    </row>
    <row r="253" spans="2:4" x14ac:dyDescent="0.25">
      <c r="B253" s="14" t="s">
        <v>429</v>
      </c>
      <c r="C253" s="23">
        <v>0</v>
      </c>
      <c r="D253" s="23">
        <v>0.13900000000000001</v>
      </c>
    </row>
    <row r="254" spans="2:4" x14ac:dyDescent="0.25">
      <c r="B254" s="14" t="s">
        <v>430</v>
      </c>
      <c r="C254" s="23">
        <v>0</v>
      </c>
      <c r="D254" s="23">
        <v>0.20499999999999999</v>
      </c>
    </row>
    <row r="255" spans="2:4" x14ac:dyDescent="0.25">
      <c r="B255" s="14" t="s">
        <v>431</v>
      </c>
      <c r="C255" s="23">
        <v>0</v>
      </c>
      <c r="D255" s="23">
        <v>0.21199999999999999</v>
      </c>
    </row>
    <row r="256" spans="2:4" x14ac:dyDescent="0.25">
      <c r="B256" s="14" t="s">
        <v>432</v>
      </c>
      <c r="C256" s="23">
        <v>0</v>
      </c>
      <c r="D256" s="23">
        <v>0.124</v>
      </c>
    </row>
    <row r="257" spans="2:4" x14ac:dyDescent="0.25">
      <c r="B257" s="14" t="s">
        <v>433</v>
      </c>
      <c r="C257" s="23">
        <v>0</v>
      </c>
      <c r="D257" s="23">
        <v>0.124</v>
      </c>
    </row>
    <row r="258" spans="2:4" x14ac:dyDescent="0.25">
      <c r="B258" s="14" t="s">
        <v>434</v>
      </c>
      <c r="C258" s="23">
        <v>0</v>
      </c>
      <c r="D258" s="23">
        <v>0.21199999999999999</v>
      </c>
    </row>
    <row r="259" spans="2:4" x14ac:dyDescent="0.25">
      <c r="B259" s="14" t="s">
        <v>435</v>
      </c>
      <c r="C259" s="23">
        <v>0</v>
      </c>
      <c r="D259" s="23">
        <v>0.28299999999999997</v>
      </c>
    </row>
    <row r="260" spans="2:4" x14ac:dyDescent="0.25">
      <c r="B260" s="14" t="s">
        <v>436</v>
      </c>
      <c r="C260" s="23">
        <v>0</v>
      </c>
      <c r="D260" s="23">
        <v>0.313</v>
      </c>
    </row>
    <row r="261" spans="2:4" x14ac:dyDescent="0.25">
      <c r="B261" s="14" t="s">
        <v>437</v>
      </c>
      <c r="C261" s="23">
        <v>0</v>
      </c>
      <c r="D261" s="23">
        <v>0.17</v>
      </c>
    </row>
    <row r="262" spans="2:4" x14ac:dyDescent="0.25">
      <c r="B262" s="14" t="s">
        <v>438</v>
      </c>
      <c r="C262" s="23">
        <v>0</v>
      </c>
      <c r="D262" s="23">
        <v>0.16400000000000001</v>
      </c>
    </row>
    <row r="263" spans="2:4" x14ac:dyDescent="0.25">
      <c r="B263" s="14" t="s">
        <v>439</v>
      </c>
      <c r="C263" s="23">
        <v>0</v>
      </c>
      <c r="D263" s="23">
        <v>7.8E-2</v>
      </c>
    </row>
    <row r="264" spans="2:4" x14ac:dyDescent="0.25">
      <c r="B264" s="14" t="s">
        <v>440</v>
      </c>
      <c r="C264" s="23">
        <v>0</v>
      </c>
      <c r="D264" s="23">
        <v>9.6000000000000002E-2</v>
      </c>
    </row>
    <row r="265" spans="2:4" x14ac:dyDescent="0.25">
      <c r="B265" s="14" t="s">
        <v>441</v>
      </c>
      <c r="C265" s="23">
        <v>0</v>
      </c>
      <c r="D265" s="23">
        <v>0.13700000000000001</v>
      </c>
    </row>
    <row r="266" spans="2:4" x14ac:dyDescent="0.25">
      <c r="B266" s="14" t="s">
        <v>442</v>
      </c>
      <c r="C266" s="23">
        <v>0</v>
      </c>
      <c r="D266" s="23">
        <v>0.18</v>
      </c>
    </row>
    <row r="267" spans="2:4" x14ac:dyDescent="0.25">
      <c r="B267" s="14" t="s">
        <v>443</v>
      </c>
      <c r="C267" s="23">
        <v>0</v>
      </c>
      <c r="D267" s="23">
        <v>0.224</v>
      </c>
    </row>
    <row r="268" spans="2:4" x14ac:dyDescent="0.25">
      <c r="B268" s="14" t="s">
        <v>444</v>
      </c>
      <c r="C268" s="23">
        <v>0</v>
      </c>
      <c r="D268" s="23">
        <v>0.12</v>
      </c>
    </row>
    <row r="269" spans="2:4" x14ac:dyDescent="0.25">
      <c r="B269" s="14" t="s">
        <v>445</v>
      </c>
      <c r="C269" s="23">
        <v>0</v>
      </c>
      <c r="D269" s="23">
        <v>0.12</v>
      </c>
    </row>
    <row r="270" spans="2:4" x14ac:dyDescent="0.25">
      <c r="B270" s="14" t="s">
        <v>446</v>
      </c>
      <c r="C270" s="23">
        <v>0</v>
      </c>
      <c r="D270" s="23">
        <v>0.2</v>
      </c>
    </row>
    <row r="271" spans="2:4" x14ac:dyDescent="0.25">
      <c r="B271" s="14" t="s">
        <v>447</v>
      </c>
      <c r="C271" s="23">
        <v>0</v>
      </c>
      <c r="D271" s="23">
        <v>0.22</v>
      </c>
    </row>
    <row r="272" spans="2:4" x14ac:dyDescent="0.25">
      <c r="B272" s="14" t="s">
        <v>448</v>
      </c>
      <c r="C272" s="23">
        <v>0</v>
      </c>
      <c r="D272" s="23">
        <v>0.28999999999999998</v>
      </c>
    </row>
    <row r="273" spans="2:4" x14ac:dyDescent="0.25">
      <c r="B273" s="14" t="s">
        <v>449</v>
      </c>
      <c r="C273" s="23">
        <v>0</v>
      </c>
      <c r="D273" s="23">
        <v>0.14799999999999999</v>
      </c>
    </row>
    <row r="274" spans="2:4" x14ac:dyDescent="0.25">
      <c r="B274" s="14" t="s">
        <v>450</v>
      </c>
      <c r="C274" s="23">
        <v>0</v>
      </c>
      <c r="D274" s="23">
        <v>0.28000000000000003</v>
      </c>
    </row>
    <row r="275" spans="2:4" x14ac:dyDescent="0.25">
      <c r="B275" s="14" t="s">
        <v>451</v>
      </c>
      <c r="C275" s="23">
        <v>0</v>
      </c>
      <c r="D275" s="23">
        <v>0.36</v>
      </c>
    </row>
    <row r="276" spans="2:4" x14ac:dyDescent="0.25">
      <c r="B276" s="14" t="s">
        <v>452</v>
      </c>
      <c r="C276" s="23">
        <v>0</v>
      </c>
      <c r="D276" s="23">
        <v>0.39700000000000002</v>
      </c>
    </row>
    <row r="278" spans="2:4" x14ac:dyDescent="0.25">
      <c r="B278" s="178" t="s">
        <v>42</v>
      </c>
      <c r="C278" s="179"/>
      <c r="D278" s="180"/>
    </row>
    <row r="279" spans="2:4" x14ac:dyDescent="0.25">
      <c r="B279" s="175"/>
      <c r="C279" s="176"/>
      <c r="D279" s="177"/>
    </row>
    <row r="280" spans="2:4" ht="15.6" x14ac:dyDescent="0.3">
      <c r="B280" s="175"/>
      <c r="C280" s="176"/>
      <c r="D280" s="177"/>
    </row>
    <row r="281" spans="2:4" x14ac:dyDescent="0.25">
      <c r="B281" s="13" t="s">
        <v>24</v>
      </c>
      <c r="C281" s="22" t="s">
        <v>2</v>
      </c>
      <c r="D281" s="22" t="s">
        <v>3</v>
      </c>
    </row>
    <row r="282" spans="2:4" x14ac:dyDescent="0.25">
      <c r="B282" s="10" t="s">
        <v>119</v>
      </c>
      <c r="C282" s="25">
        <v>0</v>
      </c>
      <c r="D282" s="25">
        <v>8.6999999999999994E-2</v>
      </c>
    </row>
    <row r="283" spans="2:4" x14ac:dyDescent="0.25">
      <c r="B283" s="10" t="s">
        <v>113</v>
      </c>
      <c r="C283" s="25">
        <v>0</v>
      </c>
      <c r="D283" s="25">
        <v>0.03</v>
      </c>
    </row>
    <row r="284" spans="2:4" x14ac:dyDescent="0.25">
      <c r="B284" s="10" t="s">
        <v>124</v>
      </c>
      <c r="C284" s="25">
        <v>0</v>
      </c>
      <c r="D284" s="25">
        <v>1.7999999999999999E-2</v>
      </c>
    </row>
    <row r="285" spans="2:4" x14ac:dyDescent="0.25">
      <c r="B285" s="14" t="s">
        <v>453</v>
      </c>
      <c r="C285" s="23">
        <v>0</v>
      </c>
      <c r="D285" s="23">
        <v>2.9000000000000001E-2</v>
      </c>
    </row>
    <row r="286" spans="2:4" x14ac:dyDescent="0.25">
      <c r="B286" s="14" t="s">
        <v>462</v>
      </c>
      <c r="C286" s="23">
        <v>0</v>
      </c>
      <c r="D286" s="23">
        <v>9.9400000000000002E-2</v>
      </c>
    </row>
    <row r="287" spans="2:4" x14ac:dyDescent="0.25">
      <c r="B287" s="14" t="s">
        <v>463</v>
      </c>
      <c r="C287" s="23">
        <v>0</v>
      </c>
      <c r="D287" s="23">
        <v>0.15579999999999999</v>
      </c>
    </row>
    <row r="288" spans="2:4" x14ac:dyDescent="0.25">
      <c r="B288" s="14" t="s">
        <v>464</v>
      </c>
      <c r="C288" s="23">
        <v>0</v>
      </c>
      <c r="D288" s="23">
        <v>0.10009999999999999</v>
      </c>
    </row>
    <row r="289" spans="2:4" x14ac:dyDescent="0.25">
      <c r="B289" s="14" t="s">
        <v>465</v>
      </c>
      <c r="C289" s="23">
        <v>0</v>
      </c>
      <c r="D289" s="23">
        <v>0.15720000000000001</v>
      </c>
    </row>
    <row r="290" spans="2:4" x14ac:dyDescent="0.25">
      <c r="B290" s="14" t="s">
        <v>454</v>
      </c>
      <c r="C290" s="23">
        <v>0</v>
      </c>
      <c r="D290" s="23">
        <v>2.9000000000000001E-2</v>
      </c>
    </row>
    <row r="291" spans="2:4" x14ac:dyDescent="0.25">
      <c r="B291" s="14" t="s">
        <v>466</v>
      </c>
      <c r="C291" s="23">
        <v>0</v>
      </c>
      <c r="D291" s="23">
        <v>9.9400000000000002E-2</v>
      </c>
    </row>
    <row r="292" spans="2:4" x14ac:dyDescent="0.25">
      <c r="B292" s="14" t="s">
        <v>467</v>
      </c>
      <c r="C292" s="23">
        <v>0</v>
      </c>
      <c r="D292" s="23">
        <v>0.15579999999999999</v>
      </c>
    </row>
    <row r="293" spans="2:4" x14ac:dyDescent="0.25">
      <c r="B293" s="14" t="s">
        <v>468</v>
      </c>
      <c r="C293" s="23">
        <v>0</v>
      </c>
      <c r="D293" s="23">
        <v>0.10009999999999999</v>
      </c>
    </row>
    <row r="294" spans="2:4" x14ac:dyDescent="0.25">
      <c r="B294" s="14" t="s">
        <v>469</v>
      </c>
      <c r="C294" s="23">
        <v>0</v>
      </c>
      <c r="D294" s="23">
        <v>0.15720000000000001</v>
      </c>
    </row>
    <row r="295" spans="2:4" x14ac:dyDescent="0.25">
      <c r="B295" s="14"/>
      <c r="C295" s="23"/>
      <c r="D295" s="23"/>
    </row>
    <row r="297" spans="2:4" x14ac:dyDescent="0.25">
      <c r="B297" s="178" t="s">
        <v>116</v>
      </c>
      <c r="C297" s="179"/>
      <c r="D297" s="180"/>
    </row>
    <row r="298" spans="2:4" x14ac:dyDescent="0.25">
      <c r="B298" s="175"/>
      <c r="C298" s="176"/>
      <c r="D298" s="177"/>
    </row>
    <row r="299" spans="2:4" ht="15.6" x14ac:dyDescent="0.3">
      <c r="B299" s="175"/>
      <c r="C299" s="176"/>
      <c r="D299" s="177"/>
    </row>
    <row r="300" spans="2:4" x14ac:dyDescent="0.25">
      <c r="B300" s="13" t="s">
        <v>24</v>
      </c>
      <c r="C300" s="22" t="s">
        <v>2</v>
      </c>
      <c r="D300" s="22" t="s">
        <v>3</v>
      </c>
    </row>
    <row r="301" spans="2:4" x14ac:dyDescent="0.25">
      <c r="B301" s="10" t="s">
        <v>114</v>
      </c>
      <c r="C301" s="25">
        <v>0</v>
      </c>
      <c r="D301" s="25">
        <v>1.6400000000000001E-2</v>
      </c>
    </row>
    <row r="302" spans="2:4" x14ac:dyDescent="0.25">
      <c r="B302" s="10" t="s">
        <v>118</v>
      </c>
      <c r="C302" s="25">
        <v>0</v>
      </c>
      <c r="D302" s="25">
        <v>1.4999999999999999E-2</v>
      </c>
    </row>
    <row r="303" spans="2:4" x14ac:dyDescent="0.25">
      <c r="B303" s="14" t="s">
        <v>455</v>
      </c>
      <c r="C303" s="23">
        <v>0</v>
      </c>
      <c r="D303" s="23">
        <v>1.7999999999999999E-2</v>
      </c>
    </row>
    <row r="304" spans="2:4" x14ac:dyDescent="0.25">
      <c r="B304" s="14" t="s">
        <v>456</v>
      </c>
      <c r="C304" s="23">
        <v>0</v>
      </c>
      <c r="D304" s="23">
        <v>1.7999999999999999E-2</v>
      </c>
    </row>
    <row r="306" spans="2:4" x14ac:dyDescent="0.25">
      <c r="B306" s="178" t="s">
        <v>273</v>
      </c>
      <c r="C306" s="179"/>
      <c r="D306" s="180"/>
    </row>
    <row r="307" spans="2:4" x14ac:dyDescent="0.25">
      <c r="B307" s="175"/>
      <c r="C307" s="176"/>
      <c r="D307" s="177"/>
    </row>
    <row r="308" spans="2:4" ht="15.6" x14ac:dyDescent="0.3">
      <c r="B308" s="175"/>
      <c r="C308" s="176"/>
      <c r="D308" s="177"/>
    </row>
    <row r="309" spans="2:4" x14ac:dyDescent="0.25">
      <c r="B309" s="13" t="s">
        <v>24</v>
      </c>
      <c r="C309" s="22" t="s">
        <v>2</v>
      </c>
      <c r="D309" s="22" t="s">
        <v>3</v>
      </c>
    </row>
    <row r="310" spans="2:4" x14ac:dyDescent="0.25">
      <c r="B310" s="10" t="s">
        <v>222</v>
      </c>
      <c r="C310" s="25">
        <v>0</v>
      </c>
      <c r="D310" s="25">
        <v>0.06</v>
      </c>
    </row>
    <row r="311" spans="2:4" x14ac:dyDescent="0.25">
      <c r="B311" s="10" t="s">
        <v>220</v>
      </c>
      <c r="C311" s="25">
        <v>0</v>
      </c>
      <c r="D311" s="25">
        <v>0.06</v>
      </c>
    </row>
    <row r="312" spans="2:4" x14ac:dyDescent="0.25">
      <c r="B312" s="10" t="s">
        <v>221</v>
      </c>
      <c r="C312" s="25">
        <v>0</v>
      </c>
      <c r="D312" s="25">
        <v>0.06</v>
      </c>
    </row>
    <row r="313" spans="2:4" x14ac:dyDescent="0.25">
      <c r="B313" s="12" t="s">
        <v>274</v>
      </c>
      <c r="C313" s="25">
        <v>0</v>
      </c>
      <c r="D313" s="25">
        <v>1.2</v>
      </c>
    </row>
    <row r="314" spans="2:4" x14ac:dyDescent="0.25">
      <c r="B314" s="12" t="s">
        <v>275</v>
      </c>
      <c r="C314" s="25">
        <v>0</v>
      </c>
      <c r="D314" s="25">
        <v>1.9</v>
      </c>
    </row>
    <row r="316" spans="2:4" x14ac:dyDescent="0.25">
      <c r="B316" s="178" t="s">
        <v>457</v>
      </c>
      <c r="C316" s="179"/>
      <c r="D316" s="180"/>
    </row>
    <row r="317" spans="2:4" x14ac:dyDescent="0.25">
      <c r="B317" s="175"/>
      <c r="C317" s="176"/>
      <c r="D317" s="177"/>
    </row>
    <row r="318" spans="2:4" ht="15.6" x14ac:dyDescent="0.3">
      <c r="B318" s="175"/>
      <c r="C318" s="176"/>
      <c r="D318" s="177"/>
    </row>
    <row r="319" spans="2:4" x14ac:dyDescent="0.25">
      <c r="B319" s="13" t="s">
        <v>24</v>
      </c>
      <c r="C319" s="22" t="s">
        <v>2</v>
      </c>
      <c r="D319" s="22" t="s">
        <v>3</v>
      </c>
    </row>
    <row r="320" spans="2:4" x14ac:dyDescent="0.25">
      <c r="B320" s="10" t="s">
        <v>458</v>
      </c>
      <c r="C320" s="25">
        <v>1.2999999999999999E-2</v>
      </c>
      <c r="D320" s="25">
        <v>0.06</v>
      </c>
    </row>
    <row r="321" spans="2:4" x14ac:dyDescent="0.25">
      <c r="B321" s="10" t="s">
        <v>459</v>
      </c>
      <c r="C321" s="25">
        <v>6.0000000000000002E-5</v>
      </c>
      <c r="D321" s="25">
        <v>0.08</v>
      </c>
    </row>
    <row r="322" spans="2:4" x14ac:dyDescent="0.25">
      <c r="B322" s="10" t="s">
        <v>460</v>
      </c>
      <c r="C322" s="25">
        <v>4.5000000000000003E-5</v>
      </c>
      <c r="D322" s="25">
        <v>0.16</v>
      </c>
    </row>
    <row r="323" spans="2:4" x14ac:dyDescent="0.25">
      <c r="B323" s="10" t="s">
        <v>461</v>
      </c>
      <c r="C323" s="25">
        <v>4.5000000000000003E-5</v>
      </c>
      <c r="D323" s="25">
        <v>0.16</v>
      </c>
    </row>
  </sheetData>
  <sheetProtection sheet="1"/>
  <mergeCells count="12">
    <mergeCell ref="B147:D147"/>
    <mergeCell ref="B148:D148"/>
    <mergeCell ref="B1:D1"/>
    <mergeCell ref="B2:D2"/>
    <mergeCell ref="B316:D317"/>
    <mergeCell ref="B318:D318"/>
    <mergeCell ref="B278:D279"/>
    <mergeCell ref="B280:D280"/>
    <mergeCell ref="B297:D298"/>
    <mergeCell ref="B299:D299"/>
    <mergeCell ref="B306:D307"/>
    <mergeCell ref="B308:D308"/>
  </mergeCells>
  <phoneticPr fontId="0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5"/>
  <sheetViews>
    <sheetView workbookViewId="0">
      <selection activeCell="B4" sqref="B4"/>
    </sheetView>
  </sheetViews>
  <sheetFormatPr defaultRowHeight="12" customHeight="1" x14ac:dyDescent="0.3"/>
  <cols>
    <col min="1" max="1" width="1.88671875" customWidth="1"/>
    <col min="2" max="2" width="25.44140625" customWidth="1"/>
  </cols>
  <sheetData>
    <row r="1" spans="1:5" ht="24" customHeight="1" x14ac:dyDescent="0.3">
      <c r="A1" s="1"/>
      <c r="B1" s="183" t="s">
        <v>276</v>
      </c>
      <c r="C1" s="184"/>
      <c r="D1" s="185"/>
      <c r="E1" s="1"/>
    </row>
    <row r="2" spans="1:5" ht="12" customHeight="1" x14ac:dyDescent="0.3">
      <c r="A2" s="1"/>
      <c r="B2" s="16"/>
      <c r="C2" s="15"/>
      <c r="D2" s="17"/>
      <c r="E2" s="1"/>
    </row>
    <row r="3" spans="1:5" ht="12" customHeight="1" x14ac:dyDescent="0.3">
      <c r="A3" s="1"/>
      <c r="B3" s="18" t="s">
        <v>24</v>
      </c>
      <c r="C3" s="19" t="s">
        <v>2</v>
      </c>
      <c r="D3" s="20" t="s">
        <v>3</v>
      </c>
      <c r="E3" s="1"/>
    </row>
    <row r="4" spans="1:5" ht="12" customHeight="1" x14ac:dyDescent="0.3">
      <c r="A4" s="1"/>
      <c r="B4" s="31" t="s">
        <v>43</v>
      </c>
      <c r="C4" s="31"/>
      <c r="D4" s="31"/>
      <c r="E4" s="1"/>
    </row>
    <row r="5" spans="1:5" ht="12" customHeight="1" x14ac:dyDescent="0.3">
      <c r="A5" s="1"/>
      <c r="B5" s="31" t="s">
        <v>44</v>
      </c>
      <c r="C5" s="31"/>
      <c r="D5" s="31"/>
      <c r="E5" s="1"/>
    </row>
    <row r="6" spans="1:5" ht="12" customHeight="1" x14ac:dyDescent="0.3">
      <c r="A6" s="1"/>
      <c r="B6" s="31" t="s">
        <v>45</v>
      </c>
      <c r="C6" s="31"/>
      <c r="D6" s="31"/>
      <c r="E6" s="1"/>
    </row>
    <row r="7" spans="1:5" ht="12" customHeight="1" x14ac:dyDescent="0.3">
      <c r="A7" s="1"/>
      <c r="B7" s="31" t="s">
        <v>46</v>
      </c>
      <c r="C7" s="31"/>
      <c r="D7" s="31"/>
      <c r="E7" s="1"/>
    </row>
    <row r="8" spans="1:5" ht="12" customHeight="1" x14ac:dyDescent="0.3">
      <c r="A8" s="1"/>
      <c r="B8" s="31" t="s">
        <v>47</v>
      </c>
      <c r="C8" s="31"/>
      <c r="D8" s="31"/>
      <c r="E8" s="1"/>
    </row>
    <row r="9" spans="1:5" ht="12" customHeight="1" x14ac:dyDescent="0.3">
      <c r="A9" s="1"/>
      <c r="B9" s="31" t="s">
        <v>48</v>
      </c>
      <c r="C9" s="31"/>
      <c r="D9" s="31"/>
      <c r="E9" s="1"/>
    </row>
    <row r="10" spans="1:5" ht="12" customHeight="1" x14ac:dyDescent="0.3">
      <c r="A10" s="1"/>
      <c r="B10" s="31" t="s">
        <v>49</v>
      </c>
      <c r="C10" s="31"/>
      <c r="D10" s="31"/>
      <c r="E10" s="1"/>
    </row>
    <row r="11" spans="1:5" ht="12" customHeight="1" x14ac:dyDescent="0.3">
      <c r="A11" s="1"/>
      <c r="B11" s="31" t="s">
        <v>50</v>
      </c>
      <c r="C11" s="31"/>
      <c r="D11" s="31"/>
      <c r="E11" s="1"/>
    </row>
    <row r="12" spans="1:5" ht="12" customHeight="1" x14ac:dyDescent="0.3">
      <c r="A12" s="1"/>
      <c r="B12" s="31" t="s">
        <v>51</v>
      </c>
      <c r="C12" s="31"/>
      <c r="D12" s="31"/>
      <c r="E12" s="1"/>
    </row>
    <row r="13" spans="1:5" ht="12" customHeight="1" x14ac:dyDescent="0.3">
      <c r="A13" s="1"/>
      <c r="B13" s="31" t="s">
        <v>52</v>
      </c>
      <c r="C13" s="31"/>
      <c r="D13" s="31"/>
      <c r="E13" s="1"/>
    </row>
    <row r="14" spans="1:5" ht="12" customHeight="1" x14ac:dyDescent="0.3">
      <c r="A14" s="1"/>
      <c r="B14" s="31" t="s">
        <v>53</v>
      </c>
      <c r="C14" s="31"/>
      <c r="D14" s="31"/>
      <c r="E14" s="1"/>
    </row>
    <row r="15" spans="1:5" ht="12" customHeight="1" x14ac:dyDescent="0.3">
      <c r="A15" s="1"/>
      <c r="B15" s="31" t="s">
        <v>54</v>
      </c>
      <c r="C15" s="31"/>
      <c r="D15" s="31"/>
      <c r="E15" s="1"/>
    </row>
    <row r="16" spans="1:5" ht="12" customHeight="1" x14ac:dyDescent="0.3">
      <c r="A16" s="1"/>
      <c r="B16" s="31" t="s">
        <v>55</v>
      </c>
      <c r="C16" s="31"/>
      <c r="D16" s="31"/>
      <c r="E16" s="1"/>
    </row>
    <row r="17" spans="1:5" ht="12" customHeight="1" x14ac:dyDescent="0.3">
      <c r="A17" s="1"/>
      <c r="B17" s="31" t="s">
        <v>56</v>
      </c>
      <c r="C17" s="31"/>
      <c r="D17" s="31"/>
      <c r="E17" s="1"/>
    </row>
    <row r="18" spans="1:5" ht="12" customHeight="1" x14ac:dyDescent="0.3">
      <c r="A18" s="1"/>
      <c r="B18" s="31" t="s">
        <v>57</v>
      </c>
      <c r="C18" s="31"/>
      <c r="D18" s="31"/>
      <c r="E18" s="1"/>
    </row>
    <row r="19" spans="1:5" ht="12" customHeight="1" x14ac:dyDescent="0.3">
      <c r="A19" s="1"/>
      <c r="B19" s="31" t="s">
        <v>58</v>
      </c>
      <c r="C19" s="31"/>
      <c r="D19" s="31"/>
      <c r="E19" s="1"/>
    </row>
    <row r="20" spans="1:5" ht="12" customHeight="1" x14ac:dyDescent="0.3">
      <c r="A20" s="1"/>
      <c r="B20" s="31" t="s">
        <v>59</v>
      </c>
      <c r="C20" s="31"/>
      <c r="D20" s="31"/>
      <c r="E20" s="1"/>
    </row>
    <row r="21" spans="1:5" ht="12" customHeight="1" x14ac:dyDescent="0.3">
      <c r="A21" s="1"/>
      <c r="B21" s="31" t="s">
        <v>60</v>
      </c>
      <c r="C21" s="31"/>
      <c r="D21" s="31"/>
      <c r="E21" s="1"/>
    </row>
    <row r="22" spans="1:5" ht="12" customHeight="1" x14ac:dyDescent="0.3">
      <c r="A22" s="1"/>
      <c r="B22" s="31" t="s">
        <v>61</v>
      </c>
      <c r="C22" s="31"/>
      <c r="D22" s="31"/>
      <c r="E22" s="1"/>
    </row>
    <row r="23" spans="1:5" ht="12" customHeight="1" x14ac:dyDescent="0.3">
      <c r="A23" s="1"/>
      <c r="B23" s="31" t="s">
        <v>62</v>
      </c>
      <c r="C23" s="31"/>
      <c r="D23" s="31"/>
      <c r="E23" s="1"/>
    </row>
    <row r="24" spans="1:5" ht="12" customHeight="1" x14ac:dyDescent="0.3">
      <c r="A24" s="1"/>
      <c r="B24" s="31" t="s">
        <v>63</v>
      </c>
      <c r="C24" s="31"/>
      <c r="D24" s="31"/>
      <c r="E24" s="1"/>
    </row>
    <row r="25" spans="1:5" ht="12" customHeight="1" x14ac:dyDescent="0.3">
      <c r="A25" s="1"/>
      <c r="B25" s="31" t="s">
        <v>64</v>
      </c>
      <c r="C25" s="31"/>
      <c r="D25" s="31"/>
      <c r="E25" s="1"/>
    </row>
    <row r="26" spans="1:5" ht="12" customHeight="1" x14ac:dyDescent="0.3">
      <c r="A26" s="1"/>
      <c r="B26" s="31" t="s">
        <v>65</v>
      </c>
      <c r="C26" s="31"/>
      <c r="D26" s="31"/>
      <c r="E26" s="1"/>
    </row>
    <row r="27" spans="1:5" ht="12" customHeight="1" x14ac:dyDescent="0.3">
      <c r="A27" s="1"/>
      <c r="B27" s="31" t="s">
        <v>66</v>
      </c>
      <c r="C27" s="31"/>
      <c r="D27" s="31"/>
      <c r="E27" s="1"/>
    </row>
    <row r="28" spans="1:5" ht="12" customHeight="1" x14ac:dyDescent="0.3">
      <c r="A28" s="1"/>
      <c r="B28" s="31" t="s">
        <v>67</v>
      </c>
      <c r="C28" s="31"/>
      <c r="D28" s="31"/>
      <c r="E28" s="1"/>
    </row>
    <row r="29" spans="1:5" ht="12" customHeight="1" x14ac:dyDescent="0.3">
      <c r="A29" s="1"/>
      <c r="B29" s="31" t="s">
        <v>68</v>
      </c>
      <c r="C29" s="31"/>
      <c r="D29" s="31"/>
      <c r="E29" s="1"/>
    </row>
    <row r="30" spans="1:5" ht="12" customHeight="1" x14ac:dyDescent="0.3">
      <c r="A30" s="1"/>
      <c r="B30" s="31" t="s">
        <v>69</v>
      </c>
      <c r="C30" s="31"/>
      <c r="D30" s="31"/>
      <c r="E30" s="1"/>
    </row>
    <row r="31" spans="1:5" ht="12" customHeight="1" x14ac:dyDescent="0.3">
      <c r="A31" s="1"/>
      <c r="B31" s="31" t="s">
        <v>70</v>
      </c>
      <c r="C31" s="31"/>
      <c r="D31" s="31"/>
      <c r="E31" s="1"/>
    </row>
    <row r="32" spans="1:5" ht="12" customHeight="1" x14ac:dyDescent="0.3">
      <c r="A32" s="1"/>
      <c r="B32" s="31" t="s">
        <v>71</v>
      </c>
      <c r="C32" s="31"/>
      <c r="D32" s="31"/>
      <c r="E32" s="1"/>
    </row>
    <row r="33" spans="1:5" ht="12" customHeight="1" x14ac:dyDescent="0.3">
      <c r="A33" s="1"/>
      <c r="B33" s="31" t="s">
        <v>72</v>
      </c>
      <c r="C33" s="31"/>
      <c r="D33" s="31"/>
      <c r="E33" s="1"/>
    </row>
    <row r="34" spans="1:5" ht="12" customHeight="1" x14ac:dyDescent="0.3">
      <c r="A34" s="1"/>
      <c r="B34" s="31" t="s">
        <v>73</v>
      </c>
      <c r="C34" s="31"/>
      <c r="D34" s="31"/>
      <c r="E34" s="1"/>
    </row>
    <row r="35" spans="1:5" ht="12" customHeight="1" x14ac:dyDescent="0.3">
      <c r="A35" s="1"/>
      <c r="B35" s="31" t="s">
        <v>74</v>
      </c>
      <c r="C35" s="31"/>
      <c r="D35" s="31"/>
      <c r="E35" s="1"/>
    </row>
    <row r="36" spans="1:5" ht="12" customHeight="1" x14ac:dyDescent="0.3">
      <c r="A36" s="1"/>
      <c r="B36" s="31" t="s">
        <v>75</v>
      </c>
      <c r="C36" s="31"/>
      <c r="D36" s="31"/>
      <c r="E36" s="1"/>
    </row>
    <row r="37" spans="1:5" ht="12" customHeight="1" x14ac:dyDescent="0.3">
      <c r="A37" s="1"/>
      <c r="B37" s="31" t="s">
        <v>76</v>
      </c>
      <c r="C37" s="31"/>
      <c r="D37" s="31"/>
      <c r="E37" s="1"/>
    </row>
    <row r="38" spans="1:5" ht="12" customHeight="1" x14ac:dyDescent="0.3">
      <c r="A38" s="1"/>
      <c r="B38" s="31" t="s">
        <v>77</v>
      </c>
      <c r="C38" s="31"/>
      <c r="D38" s="31"/>
      <c r="E38" s="1"/>
    </row>
    <row r="39" spans="1:5" ht="12" customHeight="1" x14ac:dyDescent="0.3">
      <c r="A39" s="1"/>
      <c r="B39" s="31" t="s">
        <v>78</v>
      </c>
      <c r="C39" s="31"/>
      <c r="D39" s="31"/>
      <c r="E39" s="1"/>
    </row>
    <row r="40" spans="1:5" ht="12" customHeight="1" x14ac:dyDescent="0.3">
      <c r="A40" s="1"/>
      <c r="B40" s="31" t="s">
        <v>79</v>
      </c>
      <c r="C40" s="31"/>
      <c r="D40" s="31"/>
      <c r="E40" s="1"/>
    </row>
    <row r="41" spans="1:5" ht="12" customHeight="1" x14ac:dyDescent="0.3">
      <c r="A41" s="1"/>
      <c r="B41" s="31" t="s">
        <v>80</v>
      </c>
      <c r="C41" s="31"/>
      <c r="D41" s="31"/>
      <c r="E41" s="1"/>
    </row>
    <row r="42" spans="1:5" ht="12" customHeight="1" x14ac:dyDescent="0.3">
      <c r="A42" s="1"/>
      <c r="B42" s="31" t="s">
        <v>81</v>
      </c>
      <c r="C42" s="31"/>
      <c r="D42" s="31"/>
      <c r="E42" s="1"/>
    </row>
    <row r="43" spans="1:5" ht="12" customHeight="1" x14ac:dyDescent="0.3">
      <c r="A43" s="1"/>
      <c r="B43" s="31" t="s">
        <v>82</v>
      </c>
      <c r="C43" s="31"/>
      <c r="D43" s="31"/>
      <c r="E43" s="1"/>
    </row>
    <row r="44" spans="1:5" ht="12" customHeight="1" x14ac:dyDescent="0.3">
      <c r="A44" s="1"/>
      <c r="B44" s="31" t="s">
        <v>83</v>
      </c>
      <c r="C44" s="31"/>
      <c r="D44" s="31"/>
      <c r="E44" s="1"/>
    </row>
    <row r="45" spans="1:5" ht="12" customHeight="1" x14ac:dyDescent="0.3">
      <c r="A45" s="1"/>
      <c r="B45" s="31" t="s">
        <v>84</v>
      </c>
      <c r="C45" s="31"/>
      <c r="D45" s="31"/>
      <c r="E45" s="1"/>
    </row>
    <row r="46" spans="1:5" ht="12" customHeight="1" x14ac:dyDescent="0.3">
      <c r="A46" s="1"/>
      <c r="B46" s="31" t="s">
        <v>85</v>
      </c>
      <c r="C46" s="31"/>
      <c r="D46" s="31"/>
      <c r="E46" s="1"/>
    </row>
    <row r="47" spans="1:5" ht="12" customHeight="1" x14ac:dyDescent="0.3">
      <c r="A47" s="1"/>
      <c r="B47" s="31" t="s">
        <v>86</v>
      </c>
      <c r="C47" s="31"/>
      <c r="D47" s="31"/>
      <c r="E47" s="1"/>
    </row>
    <row r="48" spans="1:5" ht="12" customHeight="1" x14ac:dyDescent="0.3">
      <c r="A48" s="1"/>
      <c r="B48" s="31" t="s">
        <v>87</v>
      </c>
      <c r="C48" s="31"/>
      <c r="D48" s="31"/>
      <c r="E48" s="1"/>
    </row>
    <row r="49" spans="1:5" ht="12" customHeight="1" x14ac:dyDescent="0.3">
      <c r="A49" s="1"/>
      <c r="B49" s="31" t="s">
        <v>88</v>
      </c>
      <c r="C49" s="31"/>
      <c r="D49" s="31"/>
      <c r="E49" s="1"/>
    </row>
    <row r="50" spans="1:5" ht="12" customHeight="1" x14ac:dyDescent="0.3">
      <c r="A50" s="1"/>
      <c r="B50" s="31" t="s">
        <v>89</v>
      </c>
      <c r="C50" s="31"/>
      <c r="D50" s="31"/>
      <c r="E50" s="1"/>
    </row>
    <row r="51" spans="1:5" ht="12" customHeight="1" x14ac:dyDescent="0.3">
      <c r="A51" s="1"/>
      <c r="B51" s="31" t="s">
        <v>90</v>
      </c>
      <c r="C51" s="31"/>
      <c r="D51" s="31"/>
      <c r="E51" s="1"/>
    </row>
    <row r="52" spans="1:5" ht="12" customHeight="1" x14ac:dyDescent="0.3">
      <c r="A52" s="1"/>
      <c r="B52" s="31" t="s">
        <v>91</v>
      </c>
      <c r="C52" s="31"/>
      <c r="D52" s="31"/>
      <c r="E52" s="1"/>
    </row>
    <row r="53" spans="1:5" ht="12" customHeight="1" x14ac:dyDescent="0.3">
      <c r="A53" s="1"/>
      <c r="B53" s="31" t="s">
        <v>92</v>
      </c>
      <c r="C53" s="31"/>
      <c r="D53" s="31"/>
      <c r="E53" s="1"/>
    </row>
    <row r="54" spans="1:5" ht="12" customHeight="1" x14ac:dyDescent="0.3">
      <c r="A54" s="1"/>
      <c r="B54" s="31" t="s">
        <v>223</v>
      </c>
      <c r="C54" s="31"/>
      <c r="D54" s="31"/>
      <c r="E54" s="1"/>
    </row>
    <row r="55" spans="1:5" ht="12" customHeight="1" x14ac:dyDescent="0.3">
      <c r="A55" s="1"/>
      <c r="B55" s="31" t="s">
        <v>224</v>
      </c>
      <c r="C55" s="31"/>
      <c r="D55" s="31"/>
      <c r="E55" s="1"/>
    </row>
    <row r="56" spans="1:5" ht="12" customHeight="1" x14ac:dyDescent="0.3">
      <c r="A56" s="1"/>
      <c r="B56" s="31" t="s">
        <v>225</v>
      </c>
      <c r="C56" s="31"/>
      <c r="D56" s="31"/>
      <c r="E56" s="1"/>
    </row>
    <row r="57" spans="1:5" ht="12" customHeight="1" x14ac:dyDescent="0.3">
      <c r="A57" s="1"/>
      <c r="B57" s="31" t="s">
        <v>226</v>
      </c>
      <c r="C57" s="31"/>
      <c r="D57" s="31"/>
      <c r="E57" s="1"/>
    </row>
    <row r="58" spans="1:5" ht="12" customHeight="1" x14ac:dyDescent="0.3">
      <c r="A58" s="1"/>
      <c r="B58" s="31" t="s">
        <v>227</v>
      </c>
      <c r="C58" s="31"/>
      <c r="D58" s="31"/>
      <c r="E58" s="1"/>
    </row>
    <row r="59" spans="1:5" ht="12" customHeight="1" x14ac:dyDescent="0.3">
      <c r="A59" s="1"/>
      <c r="B59" s="31" t="s">
        <v>228</v>
      </c>
      <c r="C59" s="31"/>
      <c r="D59" s="31"/>
      <c r="E59" s="1"/>
    </row>
    <row r="60" spans="1:5" ht="12" customHeight="1" x14ac:dyDescent="0.3">
      <c r="A60" s="1"/>
      <c r="B60" s="31" t="s">
        <v>229</v>
      </c>
      <c r="C60" s="31"/>
      <c r="D60" s="31"/>
      <c r="E60" s="1"/>
    </row>
    <row r="61" spans="1:5" ht="12" customHeight="1" x14ac:dyDescent="0.3">
      <c r="A61" s="1"/>
      <c r="B61" s="31" t="s">
        <v>230</v>
      </c>
      <c r="C61" s="31"/>
      <c r="D61" s="31"/>
      <c r="E61" s="1"/>
    </row>
    <row r="62" spans="1:5" ht="12" customHeight="1" x14ac:dyDescent="0.3">
      <c r="A62" s="1"/>
      <c r="B62" s="31" t="s">
        <v>231</v>
      </c>
      <c r="C62" s="31"/>
      <c r="D62" s="31"/>
      <c r="E62" s="1"/>
    </row>
    <row r="63" spans="1:5" ht="12" customHeight="1" x14ac:dyDescent="0.3">
      <c r="A63" s="1"/>
      <c r="B63" s="31" t="s">
        <v>232</v>
      </c>
      <c r="C63" s="31"/>
      <c r="D63" s="31"/>
      <c r="E63" s="1"/>
    </row>
    <row r="64" spans="1:5" ht="12" customHeight="1" x14ac:dyDescent="0.3">
      <c r="A64" s="1"/>
      <c r="B64" s="31" t="s">
        <v>233</v>
      </c>
      <c r="C64" s="31"/>
      <c r="D64" s="31"/>
      <c r="E64" s="1"/>
    </row>
    <row r="65" spans="1:5" ht="12" customHeight="1" x14ac:dyDescent="0.3">
      <c r="A65" s="1"/>
      <c r="B65" s="31" t="s">
        <v>234</v>
      </c>
      <c r="C65" s="31"/>
      <c r="D65" s="31"/>
      <c r="E65" s="1"/>
    </row>
    <row r="66" spans="1:5" ht="12" customHeight="1" x14ac:dyDescent="0.3">
      <c r="A66" s="1"/>
      <c r="B66" s="31" t="s">
        <v>235</v>
      </c>
      <c r="C66" s="31"/>
      <c r="D66" s="31"/>
      <c r="E66" s="1"/>
    </row>
    <row r="67" spans="1:5" ht="12" customHeight="1" x14ac:dyDescent="0.3">
      <c r="A67" s="1"/>
      <c r="B67" s="31" t="s">
        <v>236</v>
      </c>
      <c r="C67" s="31"/>
      <c r="D67" s="31"/>
      <c r="E67" s="1"/>
    </row>
    <row r="68" spans="1:5" ht="12" customHeight="1" x14ac:dyDescent="0.3">
      <c r="A68" s="1"/>
      <c r="B68" s="31" t="s">
        <v>237</v>
      </c>
      <c r="C68" s="31"/>
      <c r="D68" s="31"/>
      <c r="E68" s="1"/>
    </row>
    <row r="69" spans="1:5" ht="12" customHeight="1" x14ac:dyDescent="0.3">
      <c r="A69" s="1"/>
      <c r="B69" s="31" t="s">
        <v>238</v>
      </c>
      <c r="C69" s="31"/>
      <c r="D69" s="31"/>
      <c r="E69" s="1"/>
    </row>
    <row r="70" spans="1:5" ht="12" customHeight="1" x14ac:dyDescent="0.3">
      <c r="A70" s="1"/>
      <c r="B70" s="31" t="s">
        <v>239</v>
      </c>
      <c r="C70" s="31"/>
      <c r="D70" s="31"/>
      <c r="E70" s="1"/>
    </row>
    <row r="71" spans="1:5" ht="12" customHeight="1" x14ac:dyDescent="0.3">
      <c r="A71" s="1"/>
      <c r="B71" s="31" t="s">
        <v>240</v>
      </c>
      <c r="C71" s="31"/>
      <c r="D71" s="31"/>
      <c r="E71" s="1"/>
    </row>
    <row r="72" spans="1:5" ht="12" customHeight="1" x14ac:dyDescent="0.3">
      <c r="A72" s="1"/>
      <c r="B72" s="31" t="s">
        <v>241</v>
      </c>
      <c r="C72" s="31"/>
      <c r="D72" s="31"/>
      <c r="E72" s="1"/>
    </row>
    <row r="73" spans="1:5" ht="12" customHeight="1" x14ac:dyDescent="0.3">
      <c r="A73" s="1"/>
      <c r="B73" s="31" t="s">
        <v>242</v>
      </c>
      <c r="C73" s="31"/>
      <c r="D73" s="31"/>
      <c r="E73" s="1"/>
    </row>
    <row r="74" spans="1:5" ht="12" customHeight="1" x14ac:dyDescent="0.3">
      <c r="A74" s="1"/>
      <c r="B74" s="31" t="s">
        <v>243</v>
      </c>
      <c r="C74" s="31"/>
      <c r="D74" s="31"/>
      <c r="E74" s="1"/>
    </row>
    <row r="75" spans="1:5" ht="12" customHeight="1" x14ac:dyDescent="0.3">
      <c r="A75" s="1"/>
      <c r="B75" s="31" t="s">
        <v>244</v>
      </c>
      <c r="C75" s="31"/>
      <c r="D75" s="31"/>
      <c r="E75" s="1"/>
    </row>
    <row r="76" spans="1:5" ht="12" customHeight="1" x14ac:dyDescent="0.3">
      <c r="A76" s="1"/>
      <c r="B76" s="31" t="s">
        <v>245</v>
      </c>
      <c r="C76" s="31"/>
      <c r="D76" s="31"/>
      <c r="E76" s="1"/>
    </row>
    <row r="77" spans="1:5" ht="12" customHeight="1" x14ac:dyDescent="0.3">
      <c r="A77" s="1"/>
      <c r="B77" s="31" t="s">
        <v>246</v>
      </c>
      <c r="C77" s="31"/>
      <c r="D77" s="31"/>
      <c r="E77" s="1"/>
    </row>
    <row r="78" spans="1:5" ht="12" customHeight="1" x14ac:dyDescent="0.3">
      <c r="A78" s="1"/>
      <c r="B78" s="31" t="s">
        <v>247</v>
      </c>
      <c r="C78" s="31"/>
      <c r="D78" s="31"/>
      <c r="E78" s="1"/>
    </row>
    <row r="79" spans="1:5" ht="12" customHeight="1" x14ac:dyDescent="0.3">
      <c r="A79" s="1"/>
      <c r="B79" s="31" t="s">
        <v>248</v>
      </c>
      <c r="C79" s="31"/>
      <c r="D79" s="31"/>
      <c r="E79" s="1"/>
    </row>
    <row r="80" spans="1:5" ht="12" customHeight="1" x14ac:dyDescent="0.3">
      <c r="A80" s="1"/>
      <c r="B80" s="31" t="s">
        <v>249</v>
      </c>
      <c r="C80" s="31"/>
      <c r="D80" s="31"/>
      <c r="E80" s="1"/>
    </row>
    <row r="81" spans="1:5" ht="12" customHeight="1" x14ac:dyDescent="0.3">
      <c r="A81" s="1"/>
      <c r="B81" s="31" t="s">
        <v>250</v>
      </c>
      <c r="C81" s="31"/>
      <c r="D81" s="31"/>
      <c r="E81" s="1"/>
    </row>
    <row r="82" spans="1:5" ht="12" customHeight="1" x14ac:dyDescent="0.3">
      <c r="A82" s="1"/>
      <c r="B82" s="31" t="s">
        <v>251</v>
      </c>
      <c r="C82" s="31"/>
      <c r="D82" s="31"/>
      <c r="E82" s="1"/>
    </row>
    <row r="83" spans="1:5" ht="12" customHeight="1" x14ac:dyDescent="0.3">
      <c r="A83" s="1"/>
      <c r="B83" s="31" t="s">
        <v>252</v>
      </c>
      <c r="C83" s="31"/>
      <c r="D83" s="31"/>
      <c r="E83" s="1"/>
    </row>
    <row r="84" spans="1:5" ht="12" customHeight="1" x14ac:dyDescent="0.3">
      <c r="A84" s="1"/>
      <c r="B84" s="31" t="s">
        <v>253</v>
      </c>
      <c r="C84" s="31"/>
      <c r="D84" s="31"/>
      <c r="E84" s="1"/>
    </row>
    <row r="85" spans="1:5" ht="12" customHeight="1" x14ac:dyDescent="0.3">
      <c r="A85" s="1"/>
      <c r="B85" s="31" t="s">
        <v>254</v>
      </c>
      <c r="C85" s="31"/>
      <c r="D85" s="31"/>
      <c r="E85" s="1"/>
    </row>
    <row r="86" spans="1:5" ht="12" customHeight="1" x14ac:dyDescent="0.3">
      <c r="A86" s="1"/>
      <c r="B86" s="31" t="s">
        <v>255</v>
      </c>
      <c r="C86" s="31"/>
      <c r="D86" s="31"/>
      <c r="E86" s="1"/>
    </row>
    <row r="87" spans="1:5" ht="12" customHeight="1" x14ac:dyDescent="0.3">
      <c r="A87" s="1"/>
      <c r="B87" s="31" t="s">
        <v>256</v>
      </c>
      <c r="C87" s="31"/>
      <c r="D87" s="31"/>
      <c r="E87" s="1"/>
    </row>
    <row r="88" spans="1:5" ht="12" customHeight="1" x14ac:dyDescent="0.3">
      <c r="A88" s="1"/>
      <c r="B88" s="31" t="s">
        <v>257</v>
      </c>
      <c r="C88" s="31"/>
      <c r="D88" s="31"/>
      <c r="E88" s="1"/>
    </row>
    <row r="89" spans="1:5" ht="12" customHeight="1" x14ac:dyDescent="0.3">
      <c r="A89" s="1"/>
      <c r="B89" s="31" t="s">
        <v>258</v>
      </c>
      <c r="C89" s="31"/>
      <c r="D89" s="31"/>
      <c r="E89" s="1"/>
    </row>
    <row r="90" spans="1:5" ht="12" customHeight="1" x14ac:dyDescent="0.3">
      <c r="A90" s="1"/>
      <c r="B90" s="31" t="s">
        <v>259</v>
      </c>
      <c r="C90" s="31"/>
      <c r="D90" s="31"/>
      <c r="E90" s="1"/>
    </row>
    <row r="91" spans="1:5" ht="12" customHeight="1" x14ac:dyDescent="0.3">
      <c r="A91" s="1"/>
      <c r="B91" s="31" t="s">
        <v>260</v>
      </c>
      <c r="C91" s="31"/>
      <c r="D91" s="31"/>
      <c r="E91" s="1"/>
    </row>
    <row r="92" spans="1:5" ht="12" customHeight="1" x14ac:dyDescent="0.3">
      <c r="A92" s="1"/>
      <c r="B92" s="31" t="s">
        <v>261</v>
      </c>
      <c r="C92" s="31"/>
      <c r="D92" s="31"/>
      <c r="E92" s="1"/>
    </row>
    <row r="93" spans="1:5" ht="12" customHeight="1" x14ac:dyDescent="0.3">
      <c r="A93" s="1"/>
      <c r="B93" s="31" t="s">
        <v>262</v>
      </c>
      <c r="C93" s="31"/>
      <c r="D93" s="31"/>
      <c r="E93" s="1"/>
    </row>
    <row r="94" spans="1:5" ht="12" customHeight="1" x14ac:dyDescent="0.3">
      <c r="A94" s="1"/>
      <c r="B94" s="31" t="s">
        <v>263</v>
      </c>
      <c r="C94" s="31"/>
      <c r="D94" s="31"/>
      <c r="E94" s="1"/>
    </row>
    <row r="95" spans="1:5" ht="12" customHeight="1" x14ac:dyDescent="0.3">
      <c r="A95" s="1"/>
      <c r="B95" s="31" t="s">
        <v>264</v>
      </c>
      <c r="C95" s="31"/>
      <c r="D95" s="31"/>
      <c r="E95" s="1"/>
    </row>
    <row r="96" spans="1:5" ht="12" customHeight="1" x14ac:dyDescent="0.3">
      <c r="A96" s="1"/>
      <c r="B96" s="31" t="s">
        <v>265</v>
      </c>
      <c r="C96" s="31"/>
      <c r="D96" s="31"/>
      <c r="E96" s="1"/>
    </row>
    <row r="97" spans="1:5" ht="12" customHeight="1" x14ac:dyDescent="0.3">
      <c r="A97" s="1"/>
      <c r="B97" s="31" t="s">
        <v>266</v>
      </c>
      <c r="C97" s="31"/>
      <c r="D97" s="31"/>
      <c r="E97" s="1"/>
    </row>
    <row r="98" spans="1:5" ht="12" customHeight="1" x14ac:dyDescent="0.3">
      <c r="A98" s="1"/>
      <c r="B98" s="31" t="s">
        <v>267</v>
      </c>
      <c r="C98" s="31"/>
      <c r="D98" s="31"/>
      <c r="E98" s="1"/>
    </row>
    <row r="99" spans="1:5" ht="12" customHeight="1" x14ac:dyDescent="0.3">
      <c r="A99" s="1"/>
      <c r="B99" s="31" t="s">
        <v>268</v>
      </c>
      <c r="C99" s="31"/>
      <c r="D99" s="31"/>
      <c r="E99" s="1"/>
    </row>
    <row r="100" spans="1:5" ht="12" customHeight="1" x14ac:dyDescent="0.3">
      <c r="A100" s="1"/>
      <c r="B100" s="31" t="s">
        <v>269</v>
      </c>
      <c r="C100" s="31"/>
      <c r="D100" s="31"/>
      <c r="E100" s="1"/>
    </row>
    <row r="101" spans="1:5" ht="12" customHeight="1" x14ac:dyDescent="0.3">
      <c r="A101" s="1"/>
      <c r="B101" s="31" t="s">
        <v>270</v>
      </c>
      <c r="C101" s="31"/>
      <c r="D101" s="31"/>
      <c r="E101" s="1"/>
    </row>
    <row r="102" spans="1:5" ht="12" customHeight="1" x14ac:dyDescent="0.3">
      <c r="A102" s="1"/>
      <c r="B102" s="31" t="s">
        <v>271</v>
      </c>
      <c r="C102" s="31"/>
      <c r="D102" s="31"/>
      <c r="E102" s="1"/>
    </row>
    <row r="103" spans="1:5" ht="12" customHeight="1" x14ac:dyDescent="0.3">
      <c r="A103" s="1"/>
      <c r="B103" s="31" t="s">
        <v>272</v>
      </c>
      <c r="C103" s="31"/>
      <c r="D103" s="31"/>
      <c r="E103" s="1"/>
    </row>
    <row r="104" spans="1:5" ht="12" customHeight="1" x14ac:dyDescent="0.3">
      <c r="A104" s="1"/>
      <c r="B104" s="1"/>
      <c r="C104" s="1"/>
      <c r="D104" s="1"/>
      <c r="E104" s="1"/>
    </row>
    <row r="105" spans="1:5" ht="12" customHeight="1" x14ac:dyDescent="0.3">
      <c r="A105" s="1"/>
      <c r="B105" s="1"/>
      <c r="C105" s="1"/>
      <c r="D105" s="1"/>
      <c r="E105" s="1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PFC-5004(E)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'PFC-5004(E)'!Print_Area</vt:lpstr>
      <vt:lpstr>Strobes</vt:lpstr>
      <vt:lpstr>User_Defined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</dc:creator>
  <cp:lastModifiedBy>Rachael Miller</cp:lastModifiedBy>
  <cp:lastPrinted>2022-03-15T19:20:49Z</cp:lastPrinted>
  <dcterms:created xsi:type="dcterms:W3CDTF">2011-12-25T02:49:30Z</dcterms:created>
  <dcterms:modified xsi:type="dcterms:W3CDTF">2022-11-17T21:05:19Z</dcterms:modified>
</cp:coreProperties>
</file>