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Tech Support\Fire Alarm\Battery Calcs Spreadsheets\Updated Battery Calcs\"/>
    </mc:Choice>
  </mc:AlternateContent>
  <xr:revisionPtr revIDLastSave="0" documentId="8_{87AD35EA-2A6F-478A-A016-4B9F31F2A7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FC-100" sheetId="1" r:id="rId1"/>
    <sheet name="Device Database" sheetId="6" state="hidden" r:id="rId2"/>
    <sheet name="User Defined" sheetId="9" r:id="rId3"/>
  </sheets>
  <definedNames>
    <definedName name="Conv_Detectors">'Device Database'!$B434:$B$440</definedName>
    <definedName name="Horn_Strobes">'Device Database'!$B$4:$B$172</definedName>
    <definedName name="Horns">'Device Database'!$B$356:$B$368</definedName>
    <definedName name="MiniHorns">'Device Database'!$B$394:$B$397</definedName>
    <definedName name="Other_Notification">'Device Database'!$B$401:$B$413</definedName>
    <definedName name="PLINK_Devices">'Device Database'!$B$444:$B$446</definedName>
    <definedName name="_xlnm.Print_Area" localSheetId="0">'AFC-100'!$A$1:$J$233</definedName>
    <definedName name="SLC_Aux_Power">'Device Database'!$B$418:$B$430</definedName>
    <definedName name="Strobes">'Device Database'!$B$206:$B$344</definedName>
    <definedName name="User_Defined">'User Defined'!$B$4:$B$103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" l="1"/>
  <c r="I47" i="1" s="1"/>
  <c r="G45" i="1"/>
  <c r="G47" i="1" s="1"/>
  <c r="D141" i="1" l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I81" i="1" l="1"/>
  <c r="I82" i="1"/>
  <c r="I83" i="1"/>
  <c r="I84" i="1"/>
  <c r="I85" i="1"/>
  <c r="I86" i="1"/>
  <c r="I87" i="1"/>
  <c r="I88" i="1"/>
  <c r="I89" i="1"/>
  <c r="I90" i="1"/>
  <c r="I91" i="1"/>
  <c r="I92" i="1"/>
  <c r="G81" i="1"/>
  <c r="G82" i="1"/>
  <c r="G83" i="1"/>
  <c r="G84" i="1"/>
  <c r="G85" i="1"/>
  <c r="G86" i="1"/>
  <c r="G87" i="1"/>
  <c r="G88" i="1"/>
  <c r="G89" i="1"/>
  <c r="G90" i="1"/>
  <c r="G91" i="1"/>
  <c r="G92" i="1"/>
  <c r="B117" i="1"/>
  <c r="I117" i="1" s="1"/>
  <c r="I115" i="1"/>
  <c r="G115" i="1"/>
  <c r="I114" i="1"/>
  <c r="G114" i="1"/>
  <c r="I113" i="1"/>
  <c r="G113" i="1"/>
  <c r="I112" i="1"/>
  <c r="G112" i="1"/>
  <c r="I111" i="1"/>
  <c r="G111" i="1"/>
  <c r="I110" i="1"/>
  <c r="G110" i="1"/>
  <c r="I109" i="1"/>
  <c r="G109" i="1"/>
  <c r="I108" i="1"/>
  <c r="G108" i="1"/>
  <c r="I107" i="1"/>
  <c r="G107" i="1"/>
  <c r="I106" i="1"/>
  <c r="G106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6" i="1"/>
  <c r="G96" i="1"/>
  <c r="I95" i="1"/>
  <c r="G95" i="1"/>
  <c r="I94" i="1"/>
  <c r="G94" i="1"/>
  <c r="I93" i="1"/>
  <c r="G93" i="1"/>
  <c r="I80" i="1"/>
  <c r="G80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118" i="1" l="1"/>
  <c r="G117" i="1"/>
  <c r="G118" i="1" s="1"/>
  <c r="D220" i="1"/>
  <c r="D201" i="1"/>
  <c r="D178" i="1"/>
  <c r="D157" i="1"/>
  <c r="I166" i="1" l="1"/>
  <c r="I167" i="1"/>
  <c r="I168" i="1"/>
  <c r="I169" i="1"/>
  <c r="I170" i="1"/>
  <c r="G166" i="1"/>
  <c r="G167" i="1"/>
  <c r="G168" i="1"/>
  <c r="G169" i="1"/>
  <c r="G170" i="1"/>
  <c r="I210" i="1"/>
  <c r="I211" i="1"/>
  <c r="I212" i="1"/>
  <c r="G20" i="1"/>
  <c r="G21" i="1" s="1"/>
  <c r="G134" i="1" s="1"/>
  <c r="I20" i="1"/>
  <c r="I21" i="1" s="1"/>
  <c r="I134" i="1" s="1"/>
  <c r="C123" i="1"/>
  <c r="D123" i="1"/>
  <c r="C124" i="1"/>
  <c r="D124" i="1"/>
  <c r="C129" i="1"/>
  <c r="D129" i="1"/>
  <c r="C130" i="1"/>
  <c r="D130" i="1"/>
  <c r="D140" i="1"/>
  <c r="G141" i="1"/>
  <c r="I141" i="1"/>
  <c r="I145" i="1"/>
  <c r="G150" i="1"/>
  <c r="I150" i="1"/>
  <c r="I152" i="1"/>
  <c r="D155" i="1"/>
  <c r="F157" i="1"/>
  <c r="F161" i="1"/>
  <c r="G161" i="1" s="1"/>
  <c r="H161" i="1"/>
  <c r="I161" i="1" s="1"/>
  <c r="F162" i="1"/>
  <c r="G162" i="1" s="1"/>
  <c r="H162" i="1"/>
  <c r="I162" i="1" s="1"/>
  <c r="F163" i="1"/>
  <c r="G163" i="1" s="1"/>
  <c r="H163" i="1"/>
  <c r="I163" i="1" s="1"/>
  <c r="F164" i="1"/>
  <c r="G164" i="1" s="1"/>
  <c r="H164" i="1"/>
  <c r="I164" i="1" s="1"/>
  <c r="F165" i="1"/>
  <c r="G165" i="1" s="1"/>
  <c r="H165" i="1"/>
  <c r="I165" i="1" s="1"/>
  <c r="B171" i="1"/>
  <c r="I173" i="1"/>
  <c r="D176" i="1"/>
  <c r="F178" i="1"/>
  <c r="F182" i="1"/>
  <c r="G182" i="1" s="1"/>
  <c r="H182" i="1"/>
  <c r="I182" i="1" s="1"/>
  <c r="F183" i="1"/>
  <c r="G183" i="1" s="1"/>
  <c r="H183" i="1"/>
  <c r="I183" i="1" s="1"/>
  <c r="F184" i="1"/>
  <c r="G184" i="1" s="1"/>
  <c r="H184" i="1"/>
  <c r="I184" i="1" s="1"/>
  <c r="F185" i="1"/>
  <c r="G185" i="1" s="1"/>
  <c r="H185" i="1"/>
  <c r="I185" i="1" s="1"/>
  <c r="F186" i="1"/>
  <c r="G186" i="1" s="1"/>
  <c r="H186" i="1"/>
  <c r="I186" i="1" s="1"/>
  <c r="G187" i="1"/>
  <c r="I187" i="1"/>
  <c r="G188" i="1"/>
  <c r="I188" i="1"/>
  <c r="G189" i="1"/>
  <c r="I189" i="1"/>
  <c r="G190" i="1"/>
  <c r="I190" i="1"/>
  <c r="G191" i="1"/>
  <c r="I191" i="1"/>
  <c r="B192" i="1"/>
  <c r="G194" i="1"/>
  <c r="I194" i="1"/>
  <c r="I196" i="1"/>
  <c r="D199" i="1"/>
  <c r="F201" i="1"/>
  <c r="F205" i="1"/>
  <c r="G205" i="1" s="1"/>
  <c r="H205" i="1"/>
  <c r="I205" i="1" s="1"/>
  <c r="F206" i="1"/>
  <c r="G206" i="1" s="1"/>
  <c r="H206" i="1"/>
  <c r="I206" i="1" s="1"/>
  <c r="F207" i="1"/>
  <c r="G207" i="1" s="1"/>
  <c r="H207" i="1"/>
  <c r="I207" i="1" s="1"/>
  <c r="F208" i="1"/>
  <c r="G208" i="1" s="1"/>
  <c r="H208" i="1"/>
  <c r="I208" i="1" s="1"/>
  <c r="F209" i="1"/>
  <c r="G209" i="1" s="1"/>
  <c r="H209" i="1"/>
  <c r="I209" i="1" s="1"/>
  <c r="G211" i="1"/>
  <c r="G212" i="1"/>
  <c r="B213" i="1"/>
  <c r="I215" i="1"/>
  <c r="D218" i="1"/>
  <c r="F220" i="1"/>
  <c r="F224" i="1"/>
  <c r="G224" i="1" s="1"/>
  <c r="H224" i="1"/>
  <c r="I224" i="1" s="1"/>
  <c r="F225" i="1"/>
  <c r="G225" i="1" s="1"/>
  <c r="H225" i="1"/>
  <c r="I225" i="1" s="1"/>
  <c r="F226" i="1"/>
  <c r="G226" i="1" s="1"/>
  <c r="H226" i="1"/>
  <c r="I226" i="1" s="1"/>
  <c r="F227" i="1"/>
  <c r="G227" i="1" s="1"/>
  <c r="H227" i="1"/>
  <c r="I227" i="1" s="1"/>
  <c r="F228" i="1"/>
  <c r="G228" i="1" s="1"/>
  <c r="H228" i="1"/>
  <c r="I228" i="1" s="1"/>
  <c r="G229" i="1"/>
  <c r="I229" i="1"/>
  <c r="G230" i="1"/>
  <c r="I230" i="1"/>
  <c r="G231" i="1"/>
  <c r="I231" i="1"/>
  <c r="B232" i="1"/>
  <c r="I135" i="1" l="1"/>
  <c r="G135" i="1"/>
  <c r="G136" i="1"/>
  <c r="I136" i="1"/>
  <c r="G171" i="1"/>
  <c r="G123" i="1" s="1"/>
  <c r="I213" i="1"/>
  <c r="I129" i="1" s="1"/>
  <c r="G232" i="1"/>
  <c r="G130" i="1" s="1"/>
  <c r="G220" i="1"/>
  <c r="H220" i="1" s="1"/>
  <c r="G213" i="1"/>
  <c r="G129" i="1" s="1"/>
  <c r="G201" i="1"/>
  <c r="H201" i="1" s="1"/>
  <c r="G178" i="1"/>
  <c r="H178" i="1" s="1"/>
  <c r="G192" i="1"/>
  <c r="G124" i="1" s="1"/>
  <c r="I192" i="1"/>
  <c r="I124" i="1" s="1"/>
  <c r="I171" i="1"/>
  <c r="I123" i="1" s="1"/>
  <c r="I232" i="1"/>
  <c r="I130" i="1" s="1"/>
  <c r="G157" i="1"/>
  <c r="H157" i="1" s="1"/>
  <c r="G125" i="1" l="1"/>
  <c r="G137" i="1" s="1"/>
  <c r="I131" i="1"/>
  <c r="I138" i="1" s="1"/>
  <c r="I125" i="1"/>
  <c r="I137" i="1" s="1"/>
  <c r="G131" i="1"/>
  <c r="G138" i="1" s="1"/>
  <c r="G140" i="1" l="1"/>
  <c r="G142" i="1" s="1"/>
  <c r="I140" i="1"/>
  <c r="I142" i="1" s="1"/>
  <c r="I144" i="1" l="1"/>
  <c r="K140" i="1" l="1"/>
  <c r="I1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  <author>Craig Summers</author>
  </authors>
  <commentList>
    <comment ref="I145" authorId="0" shapeId="0" xr:uid="{FAD7AA5B-9C38-4E2C-9C91-8211754A2FB7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  <comment ref="I157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78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01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2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<sst xmlns="http://schemas.openxmlformats.org/spreadsheetml/2006/main" count="907" uniqueCount="736">
  <si>
    <t>Qty</t>
  </si>
  <si>
    <t>Part #</t>
  </si>
  <si>
    <t>*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</si>
  <si>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</si>
  <si>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</si>
  <si>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</si>
  <si>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</si>
  <si>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</si>
  <si>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</si>
  <si>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</si>
  <si>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</si>
  <si>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</si>
  <si>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P-LINK (RS-485)</t>
  </si>
  <si>
    <t>CA-6075</t>
  </si>
  <si>
    <t>PSN-1000(E)</t>
  </si>
  <si>
    <t>LCD Annunciator</t>
  </si>
  <si>
    <t>Class A Module</t>
  </si>
  <si>
    <t>Power Expander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</si>
  <si>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</si>
  <si>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</si>
  <si>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</si>
  <si>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</si>
  <si>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</si>
  <si>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</si>
  <si>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</si>
  <si>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</si>
  <si>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</si>
  <si>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</si>
  <si>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</si>
  <si>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</si>
  <si>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</si>
  <si>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</si>
  <si>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</si>
  <si>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>PSA</t>
  </si>
  <si>
    <t>PSHA</t>
  </si>
  <si>
    <t>RHA</t>
  </si>
  <si>
    <t>FHA</t>
  </si>
  <si>
    <t>MCM</t>
  </si>
  <si>
    <t>SCM-4</t>
  </si>
  <si>
    <t>DCM-4</t>
  </si>
  <si>
    <t>TRM-4</t>
  </si>
  <si>
    <t>Analog Photo Smoke</t>
  </si>
  <si>
    <t>Analog Photo Smoke/Heat</t>
  </si>
  <si>
    <t>Analog Rate of Rise Heat</t>
  </si>
  <si>
    <t>Analog Fixed Temp Heat</t>
  </si>
  <si>
    <t>Mini Contact Input Module</t>
  </si>
  <si>
    <t>Single Contact Input Module</t>
  </si>
  <si>
    <t>Dual Contact Input Module</t>
  </si>
  <si>
    <t>Twin Relay Output Module</t>
  </si>
  <si>
    <t>Monitored Output Module</t>
  </si>
  <si>
    <t>Detector Base w/Relay</t>
  </si>
  <si>
    <t>Detector Base w/Sounder</t>
  </si>
  <si>
    <t xml:space="preserve">P-LINK Standby: </t>
  </si>
  <si>
    <t xml:space="preserve">P-LINK Alarm: </t>
  </si>
  <si>
    <t xml:space="preserve">SLC Standby: </t>
  </si>
  <si>
    <t xml:space="preserve">SLC Alarm: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</si>
  <si>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</si>
  <si>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</si>
  <si>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</si>
  <si>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</si>
  <si>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</si>
  <si>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</si>
  <si>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</si>
  <si>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</si>
  <si>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</si>
  <si>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</si>
  <si>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</si>
  <si>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</si>
  <si>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</si>
  <si>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</si>
  <si>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</si>
  <si>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</si>
  <si>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</si>
  <si>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</si>
  <si>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</si>
  <si>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</si>
  <si>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</si>
  <si>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</si>
  <si>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</si>
  <si>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</si>
  <si>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</si>
  <si>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</si>
  <si>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</si>
  <si>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</si>
  <si>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</si>
  <si>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</si>
  <si>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</si>
  <si>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</si>
  <si>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</si>
  <si>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</si>
  <si>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</si>
  <si>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</si>
  <si>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</si>
  <si>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</si>
  <si>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</si>
  <si>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</si>
  <si>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</si>
  <si>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</si>
  <si>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</si>
  <si>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</si>
  <si>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</si>
  <si>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</si>
  <si>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</si>
  <si>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</si>
  <si>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</si>
  <si>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</si>
  <si>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</si>
  <si>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</si>
  <si>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</si>
  <si>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</si>
  <si>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</si>
  <si>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</si>
  <si>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</si>
  <si>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</si>
  <si>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</si>
  <si>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</si>
  <si>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</si>
  <si>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</si>
  <si>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</si>
  <si>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</si>
  <si>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</si>
  <si>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</si>
  <si>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</si>
  <si>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</si>
  <si>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</si>
  <si>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</si>
  <si>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</si>
  <si>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</si>
  <si>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</si>
  <si>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</si>
  <si>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</si>
  <si>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</si>
  <si>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</si>
  <si>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</si>
  <si>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</si>
  <si>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</si>
  <si>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</si>
  <si>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</si>
  <si>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</si>
  <si>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</si>
  <si>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</si>
  <si>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</si>
  <si>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</si>
  <si>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</si>
  <si>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</si>
  <si>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</si>
  <si>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</si>
  <si>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</si>
  <si>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</si>
  <si>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H-1224 Horn, Med db</t>
  </si>
  <si>
    <t>Horn Strobes</t>
  </si>
  <si>
    <t>MiniHorns</t>
  </si>
  <si>
    <t>Lookup Type</t>
  </si>
  <si>
    <t>Notification</t>
  </si>
  <si>
    <t>Conventional Zone Input Mod</t>
  </si>
  <si>
    <t>Doors (Low AC Drop)</t>
  </si>
  <si>
    <t>Potter MH-12/24 MiniHorn</t>
  </si>
  <si>
    <t>Potter H-1224 Horn, Hi db</t>
  </si>
  <si>
    <t>Potter SH24C-3075110 30cd, Hi db</t>
  </si>
  <si>
    <t>Potter SH24C-3075110 75cd, Hi db</t>
  </si>
  <si>
    <t>Potter SH24C-3075110 110cd, Hi db</t>
  </si>
  <si>
    <t>Potter SH24C-177, 177cd, Hi db</t>
  </si>
  <si>
    <t>Potter H-1224 Horn, Lo db</t>
  </si>
  <si>
    <t>Potter SH24C-3075110 30cd, Lo db</t>
  </si>
  <si>
    <t>Potter SH24C-3075110 75cd, Lo db</t>
  </si>
  <si>
    <t>Potter SH24C-3075110 110cd, Lo db</t>
  </si>
  <si>
    <t>Potter SH24C-177, 177cd, Lo db</t>
  </si>
  <si>
    <t>ARB *</t>
  </si>
  <si>
    <t>ASB *</t>
  </si>
  <si>
    <t>MOM-4 *</t>
  </si>
  <si>
    <t>CIZM-4 *</t>
  </si>
  <si>
    <t>NAC 2</t>
  </si>
  <si>
    <t>AH Required:</t>
  </si>
  <si>
    <t xml:space="preserve"> AH Required:</t>
  </si>
  <si>
    <t>Potter SL24C-3075110 Strobe 30cd</t>
  </si>
  <si>
    <t>Potter SL24C-3075110 Strobe 75cd</t>
  </si>
  <si>
    <t>Potter SL24C-3075110 Strobe 110cd</t>
  </si>
  <si>
    <t>Potter SL24C-177 Strobe 177cd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</si>
  <si>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</si>
  <si>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</si>
  <si>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</si>
  <si>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</si>
  <si>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</si>
  <si>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</si>
  <si>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</si>
  <si>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</si>
  <si>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</si>
  <si>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</si>
  <si>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</si>
  <si>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</si>
  <si>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SH-1224WP 15cd, Hi db</t>
  </si>
  <si>
    <t>Potter SH-1224WP 15cd, Med db</t>
  </si>
  <si>
    <t>Potter SH-1224WP 15cd,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</si>
  <si>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</si>
  <si>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</si>
  <si>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</si>
  <si>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</si>
  <si>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</si>
  <si>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</si>
  <si>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</si>
  <si>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</si>
  <si>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</si>
  <si>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</si>
  <si>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</si>
  <si>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</si>
  <si>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SH-1224WP 35cd, Hi db</t>
  </si>
  <si>
    <t>Potter SH-1224WP 35cd, Med db</t>
  </si>
  <si>
    <t>Potter SH-1224WP 35cd,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</si>
  <si>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</si>
  <si>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</si>
  <si>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</si>
  <si>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</si>
  <si>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</si>
  <si>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</si>
  <si>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</si>
  <si>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</si>
  <si>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</si>
  <si>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</si>
  <si>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</si>
  <si>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</si>
  <si>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</si>
  <si>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</si>
  <si>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</si>
  <si>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</si>
  <si>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</si>
  <si>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</si>
  <si>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</si>
  <si>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</si>
  <si>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</si>
  <si>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</si>
  <si>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</si>
  <si>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</si>
  <si>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</si>
  <si>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</si>
  <si>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</si>
  <si>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</si>
  <si>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</si>
  <si>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</si>
  <si>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</si>
  <si>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</si>
  <si>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</si>
  <si>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</si>
  <si>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</si>
  <si>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</si>
  <si>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</si>
  <si>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</si>
  <si>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</si>
  <si>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</si>
  <si>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</si>
  <si>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</si>
  <si>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</si>
  <si>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</si>
  <si>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</si>
  <si>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</si>
  <si>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</si>
  <si>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</si>
  <si>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</si>
  <si>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</si>
  <si>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</si>
  <si>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</si>
  <si>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</si>
  <si>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</si>
  <si>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</si>
  <si>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</si>
  <si>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</si>
  <si>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</si>
  <si>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</si>
  <si>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</si>
  <si>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</si>
  <si>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</si>
  <si>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</si>
  <si>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</si>
  <si>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</si>
  <si>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</si>
  <si>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</si>
  <si>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</si>
  <si>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</si>
  <si>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</si>
  <si>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</si>
  <si>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</si>
  <si>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</si>
  <si>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</si>
  <si>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</si>
  <si>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</si>
  <si>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</si>
  <si>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</si>
  <si>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</si>
  <si>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</si>
  <si>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</si>
  <si>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</si>
  <si>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</si>
  <si>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</si>
  <si>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</si>
  <si>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</si>
  <si>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</si>
  <si>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</si>
  <si>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</si>
  <si>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</si>
  <si>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</si>
  <si>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</si>
  <si>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</si>
  <si>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</si>
  <si>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</si>
  <si>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</si>
  <si>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</si>
  <si>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</si>
  <si>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</si>
  <si>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</si>
  <si>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</si>
  <si>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</si>
  <si>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</si>
  <si>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</si>
  <si>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</si>
  <si>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</si>
  <si>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</si>
  <si>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</si>
  <si>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Other Notification</t>
  </si>
  <si>
    <t>Conventional Detectors</t>
  </si>
  <si>
    <t>Potter ASB Det Base w/Sounder</t>
  </si>
  <si>
    <t>Potter CIZM-4 Conv Zone Class A</t>
  </si>
  <si>
    <t>User Defined Parts</t>
  </si>
  <si>
    <t>SCI **</t>
  </si>
  <si>
    <t>AIB **</t>
  </si>
  <si>
    <t>**</t>
  </si>
  <si>
    <t>Requires Aux Power (Configure Below)</t>
  </si>
  <si>
    <t>SLC Devices</t>
  </si>
  <si>
    <t>to these bottom 5 rows</t>
  </si>
  <si>
    <t>User can add devices on the fly</t>
  </si>
  <si>
    <t>(No lookup function)</t>
  </si>
  <si>
    <t>NAC Circuits (See NAC Configuration below)</t>
  </si>
  <si>
    <t>I/O Circuits (See I/O Configuration below)</t>
  </si>
  <si>
    <t>Polarity Reversal</t>
  </si>
  <si>
    <t>Contact Input</t>
  </si>
  <si>
    <t>I/O 1</t>
  </si>
  <si>
    <t>I/O 2</t>
  </si>
  <si>
    <t>I/O Standby:</t>
  </si>
  <si>
    <t>I/O Alarm:</t>
  </si>
  <si>
    <t>NAC Circuit Configuration &amp; Voltage Drop</t>
  </si>
  <si>
    <t>I/O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</si>
  <si>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</si>
  <si>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</si>
  <si>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</si>
  <si>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</si>
  <si>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P-Link Current: </t>
  </si>
  <si>
    <t xml:space="preserve">SLC Device Current: </t>
  </si>
  <si>
    <t xml:space="preserve">NAC Circuit Current: </t>
  </si>
  <si>
    <t xml:space="preserve">I/O Circuit Current: </t>
  </si>
  <si>
    <t xml:space="preserve">Installed By: </t>
  </si>
  <si>
    <t xml:space="preserve">Designed By: </t>
  </si>
  <si>
    <t>(Current draws listed are 2400/3000HZ Temporal audible setting)</t>
  </si>
  <si>
    <t>Short Circuit Isolator (Class A)</t>
  </si>
  <si>
    <t>Detector Base w/Isolator (Class A)</t>
  </si>
  <si>
    <t>Current Draw from Install Manual</t>
  </si>
  <si>
    <t>(Maximum current draw on P-Link limited to 1 Amp)</t>
  </si>
  <si>
    <t>User assumes all responsibility to ensure the quantities and current draw values in this worksheet are accurate prior to submittal.</t>
  </si>
  <si>
    <t>SLC Loop Alarm LED Current</t>
  </si>
  <si>
    <t xml:space="preserve">SLC Type: </t>
  </si>
  <si>
    <t>Class B</t>
  </si>
  <si>
    <t>Class A</t>
  </si>
  <si>
    <t xml:space="preserve">SLC Loop Type: </t>
  </si>
  <si>
    <t>Note: The cabinet will house two 8 AH or 18 AH batteries.  The charging circuit is rated for up to two 55 AH batteries.</t>
  </si>
  <si>
    <t>PLINK Devices</t>
  </si>
  <si>
    <t>DRV-50 LED Power</t>
  </si>
  <si>
    <t>LED-16 LED Power</t>
  </si>
  <si>
    <t>RLY-5 Power</t>
  </si>
  <si>
    <t>LED Annunciator LED Power*</t>
  </si>
  <si>
    <t>RLY-5</t>
  </si>
  <si>
    <t>DRV-50</t>
  </si>
  <si>
    <t>FCB-1000</t>
  </si>
  <si>
    <t>FIB-1000</t>
  </si>
  <si>
    <t>SPG-1000</t>
  </si>
  <si>
    <t xml:space="preserve">Relay Expander </t>
  </si>
  <si>
    <t>LED Driver Module</t>
  </si>
  <si>
    <t>LED Driver Module LED Power*</t>
  </si>
  <si>
    <t>Fire Communications Bridge</t>
  </si>
  <si>
    <t>Serial Parallel Gateway</t>
  </si>
  <si>
    <t>Fiber Interface Board</t>
  </si>
  <si>
    <t>APS-SA/APS-DA</t>
  </si>
  <si>
    <t>Addressable Pull Station Single/Dual Action</t>
  </si>
  <si>
    <t>*Only enter quantity if PLINK power is being used to power devices</t>
  </si>
  <si>
    <t>Relay Expander Power*</t>
  </si>
  <si>
    <t>Potter HS-24, 15cd, Hi db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</si>
  <si>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</si>
  <si>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</si>
  <si>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</si>
  <si>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</si>
  <si>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</si>
  <si>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</si>
  <si>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</si>
  <si>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</si>
  <si>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</si>
  <si>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</si>
  <si>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</si>
  <si>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</si>
  <si>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</si>
  <si>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</si>
  <si>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</si>
  <si>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</si>
  <si>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</si>
  <si>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</si>
  <si>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</si>
  <si>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</si>
  <si>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</si>
  <si>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</si>
  <si>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</si>
  <si>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</si>
  <si>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</si>
  <si>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</si>
  <si>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</si>
  <si>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30cd,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</si>
  <si>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</si>
  <si>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</si>
  <si>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</si>
  <si>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</si>
  <si>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</si>
  <si>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</si>
  <si>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</si>
  <si>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</si>
  <si>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</si>
  <si>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</si>
  <si>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</si>
  <si>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</si>
  <si>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</si>
  <si>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</si>
  <si>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</si>
  <si>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</si>
  <si>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</si>
  <si>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</si>
  <si>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</si>
  <si>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</si>
  <si>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</si>
  <si>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</si>
  <si>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</si>
  <si>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</si>
  <si>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</si>
  <si>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</si>
  <si>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</si>
  <si>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</si>
  <si>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</si>
  <si>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</si>
  <si>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</si>
  <si>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</si>
  <si>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</si>
  <si>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</si>
  <si>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</si>
  <si>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</si>
  <si>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</si>
  <si>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</si>
  <si>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</si>
  <si>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</si>
  <si>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</si>
  <si>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</si>
  <si>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</si>
  <si>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 15cd</t>
  </si>
  <si>
    <t>Potter SPKSTR-24CLP Strobe, 30cd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</si>
  <si>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</si>
  <si>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</si>
  <si>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</si>
  <si>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</si>
  <si>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</si>
  <si>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</si>
  <si>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</si>
  <si>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Gentex GES3-24 Strobe, 15cd</t>
  </si>
  <si>
    <t>Gentex GES3-24 Strobe, 30cd</t>
  </si>
  <si>
    <t>Gentex GES3-24 Strobe, 60cd</t>
  </si>
  <si>
    <t>Gentex GES3-24 Strobe, 75cd</t>
  </si>
  <si>
    <t>Gentex GES3-24 Strobe, 110cd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</si>
  <si>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</si>
  <si>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</si>
  <si>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</si>
  <si>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</si>
  <si>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</si>
  <si>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</si>
  <si>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</si>
  <si>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</si>
  <si>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</si>
  <si>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</si>
  <si>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</si>
  <si>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</si>
  <si>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</si>
  <si>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</si>
  <si>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</si>
  <si>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</si>
  <si>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</si>
  <si>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</si>
  <si>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</si>
  <si>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</si>
  <si>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</si>
  <si>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</si>
  <si>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</si>
  <si>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</si>
  <si>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</si>
  <si>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</si>
  <si>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</si>
  <si>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</si>
  <si>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</si>
  <si>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</si>
  <si>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</si>
  <si>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</si>
  <si>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</si>
  <si>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</si>
  <si>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</si>
  <si>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</si>
  <si>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</si>
  <si>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</si>
  <si>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</si>
  <si>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</si>
  <si>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</si>
  <si>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</si>
  <si>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</si>
  <si>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</si>
  <si>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Potter EH-24 Horn, High db</t>
  </si>
  <si>
    <t>Gentex GEH24 Horn, High db</t>
  </si>
  <si>
    <t>Releasing</t>
  </si>
  <si>
    <t>DDA</t>
  </si>
  <si>
    <t>Addressable Duct Detector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</si>
  <si>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</si>
  <si>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</si>
  <si>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</si>
  <si>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</si>
  <si>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</si>
  <si>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</si>
  <si>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</si>
  <si>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</si>
  <si>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Analog Carbon Monoxide Detector</t>
  </si>
  <si>
    <t>PAD100-PSSA/PSDA</t>
  </si>
  <si>
    <t>PAD100-MIM</t>
  </si>
  <si>
    <t>Micro Input Module</t>
  </si>
  <si>
    <t>PAD100-SIM</t>
  </si>
  <si>
    <t>Single Input Module</t>
  </si>
  <si>
    <t>PAD100-DIM</t>
  </si>
  <si>
    <t>Dual Input Module</t>
  </si>
  <si>
    <t>PAD100-RM</t>
  </si>
  <si>
    <t>Relay Module</t>
  </si>
  <si>
    <t>PAD100-OROI</t>
  </si>
  <si>
    <t>One Relay One Input Module</t>
  </si>
  <si>
    <t>PAD100-TRTI</t>
  </si>
  <si>
    <t>Two Relay Two Input Module</t>
  </si>
  <si>
    <t>PAD100-ZM*</t>
  </si>
  <si>
    <t>Conventional Zone Module</t>
  </si>
  <si>
    <t>PAD100-NAC*</t>
  </si>
  <si>
    <t>Notification Appliance Circuit</t>
  </si>
  <si>
    <t>PAD100-SM</t>
  </si>
  <si>
    <t>Speaker Module</t>
  </si>
  <si>
    <t>Isolator Module</t>
  </si>
  <si>
    <t>PAD100-LED</t>
  </si>
  <si>
    <t>LED Module</t>
  </si>
  <si>
    <t>PAD100-LEDK</t>
  </si>
  <si>
    <t>Addressable LED w/ Key Switch</t>
  </si>
  <si>
    <t>PAD100-DRTS</t>
  </si>
  <si>
    <t>Duct Remote Test Switch</t>
  </si>
  <si>
    <t>MC-1000</t>
  </si>
  <si>
    <t>Multi-Connect Expander</t>
  </si>
  <si>
    <t>IM/IB/SCI/AIB Class B **</t>
  </si>
  <si>
    <t>CHS-24B-WP,CHS-24G-WP,CSH-24R-WP, 75cd, Hi db</t>
  </si>
  <si>
    <t>CHSLP-24B-WP,CHSLP-24G-WP,CHSLP-24R-WP, 75cd, Hi db</t>
  </si>
  <si>
    <t>Potter PAD100-NAC Output Module</t>
  </si>
  <si>
    <t>Potter PAD100-ZM Conv Zone Module</t>
  </si>
  <si>
    <t>Potter PAD100-DUCTR Duct Det w/ Relay</t>
  </si>
  <si>
    <t>Flush Mount LCD Annunciator</t>
  </si>
  <si>
    <t>Flush Mount LED Annunciator</t>
  </si>
  <si>
    <t>DACT Card</t>
  </si>
  <si>
    <t>PAD100-IM</t>
  </si>
  <si>
    <t>Addressable Sounder Base</t>
  </si>
  <si>
    <t>Addressable Relay Base</t>
  </si>
  <si>
    <t>Addressable Isolator Base</t>
  </si>
  <si>
    <t>SLC Expander</t>
  </si>
  <si>
    <t>PAD100-SLCE-127</t>
  </si>
  <si>
    <t xml:space="preserve">Device Addresses Available: </t>
  </si>
  <si>
    <t xml:space="preserve">Device Addresses Used 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</si>
  <si>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</si>
  <si>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</si>
  <si>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</si>
  <si>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</si>
  <si>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</si>
  <si>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</si>
  <si>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</si>
  <si>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</si>
  <si>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</si>
  <si>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</si>
  <si>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</si>
  <si>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</si>
  <si>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</si>
  <si>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</si>
  <si>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</si>
  <si>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</si>
  <si>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</si>
  <si>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</si>
  <si>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</si>
  <si>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</si>
  <si>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</si>
  <si>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</si>
  <si>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</si>
  <si>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</si>
  <si>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Potter CPS-24 Photo Smoke Det</t>
  </si>
  <si>
    <t>Analog Addressable FACP</t>
  </si>
  <si>
    <t>CS-24A-WP,CS-24B-WP,CS-24G-WP,CS-24R-WP Strobe, 75cd</t>
  </si>
  <si>
    <t>CSLP-24A-WP,CS-24B-WP,CS-24G-WP,CS-24R-WP Strobe, 75cd</t>
  </si>
  <si>
    <t>Clifford and Snell YL6 Explsn Proof Strobe</t>
  </si>
  <si>
    <t>Clifford and Snell YO6 Explsn Proof Sounder</t>
  </si>
  <si>
    <t>Clifford and Snell V6 Explsn Proof Strobe 5 Joule</t>
  </si>
  <si>
    <t>Clifford and Snell V6 Explsn Proof Strobe 10 Joule</t>
  </si>
  <si>
    <t>Clifford and Snell V6 Explsn Proof Strobe 20 Joule</t>
  </si>
  <si>
    <t>Potter PAD100-SB Sounder Base</t>
  </si>
  <si>
    <t>Potter PAD100-LFSB Sounder Base</t>
  </si>
  <si>
    <r>
      <t xml:space="preserve">Potter CO-12/24 CO Detector </t>
    </r>
    <r>
      <rPr>
        <b/>
        <sz val="9"/>
        <color indexed="8"/>
        <rFont val="Calibri"/>
        <family val="2"/>
      </rPr>
      <t>(Obsolete)</t>
    </r>
  </si>
  <si>
    <r>
      <t xml:space="preserve">Potter PS-24 Photo Smoke Det </t>
    </r>
    <r>
      <rPr>
        <b/>
        <sz val="9"/>
        <color indexed="8"/>
        <rFont val="Calibri"/>
        <family val="2"/>
      </rPr>
      <t>(Obsolete)</t>
    </r>
  </si>
  <si>
    <t>IDC-6</t>
  </si>
  <si>
    <t>Initating Zone Expander</t>
  </si>
  <si>
    <t>Initating Zone Expander Power*</t>
  </si>
  <si>
    <t>NOHMI-SLCE-127**</t>
  </si>
  <si>
    <t>**REQUIRED IF USING NOHMI PROTOCOL SLC DEVICES</t>
  </si>
  <si>
    <t>PFC-6000 / P Series</t>
  </si>
  <si>
    <t>UD-2000 / UD-1000</t>
  </si>
  <si>
    <t>NCF-1000</t>
  </si>
  <si>
    <t>NCE-1000</t>
  </si>
  <si>
    <t>Network Card Fiber</t>
  </si>
  <si>
    <t>Network Card Ethernet</t>
  </si>
  <si>
    <t>Max Load (amps)</t>
  </si>
  <si>
    <t>PAD-PD</t>
  </si>
  <si>
    <t>PAD-PHD</t>
  </si>
  <si>
    <t>PAD-HD</t>
  </si>
  <si>
    <t>PAD-CD</t>
  </si>
  <si>
    <t>PAD-DUCT</t>
  </si>
  <si>
    <t>PAD-DUCTR*</t>
  </si>
  <si>
    <t>PAD100-IB</t>
  </si>
  <si>
    <t>Addressable Fire Panel</t>
  </si>
  <si>
    <t>to these bottom rows</t>
  </si>
  <si>
    <t>#12 Stranded</t>
  </si>
  <si>
    <t>P-LINK Devices</t>
  </si>
  <si>
    <t>PAD-PCD</t>
  </si>
  <si>
    <t>PAD-PHCD</t>
  </si>
  <si>
    <t>Analog Smoke/Heat/Carbon Detector</t>
  </si>
  <si>
    <t>Analog Smoke/Carbon Monoxide Detector</t>
  </si>
  <si>
    <t>Addressable Low Frequency Sounder Base</t>
  </si>
  <si>
    <t>Potter HP-25T MiniHorn, Syncable</t>
  </si>
  <si>
    <t>Potter MHT-1224 GX93 Mini Horn</t>
  </si>
  <si>
    <t>Gentex GX93 Mini Horn</t>
  </si>
  <si>
    <t>Potter PDC-6-24 Bell</t>
  </si>
  <si>
    <t>Potter PDC-8-24 Bell</t>
  </si>
  <si>
    <t>Potter PDC-10-24 Bell</t>
  </si>
  <si>
    <r>
      <t xml:space="preserve">Potter MBA-246 Bell </t>
    </r>
    <r>
      <rPr>
        <b/>
        <sz val="9"/>
        <color rgb="FF000000"/>
        <rFont val="Calibri"/>
        <family val="2"/>
      </rPr>
      <t>(Obsolete)</t>
    </r>
  </si>
  <si>
    <r>
      <t xml:space="preserve">Potter MBA-248 Bell </t>
    </r>
    <r>
      <rPr>
        <b/>
        <sz val="9"/>
        <color rgb="FF000000"/>
        <rFont val="Calibri"/>
        <family val="2"/>
      </rPr>
      <t>(Obsolete)</t>
    </r>
  </si>
  <si>
    <r>
      <t>Potter MBA-2410 Bell</t>
    </r>
    <r>
      <rPr>
        <b/>
        <sz val="9"/>
        <color rgb="FF000000"/>
        <rFont val="Calibri"/>
        <family val="2"/>
      </rPr>
      <t xml:space="preserve"> (Obsolete)</t>
    </r>
  </si>
  <si>
    <t>Federal Signal FHEX Explsn Proof Horn</t>
  </si>
  <si>
    <t>Federal Signal FSEX &amp; FSEX-HI Explsn Proof Strobe</t>
  </si>
  <si>
    <t>Potter PAD300-SB Sounder Base</t>
  </si>
  <si>
    <t>Potter PAD300-LFSB Sounder Base</t>
  </si>
  <si>
    <t xml:space="preserve">Air Products MS-RA &amp; MS-KA/P/R </t>
  </si>
  <si>
    <t>Potter CPSD-24V Photo Smoke Det</t>
  </si>
  <si>
    <t>Potter CPSHD-24H Photo/Heat Det</t>
  </si>
  <si>
    <r>
      <t xml:space="preserve">Potter PS-24H Photo/Heat Det </t>
    </r>
    <r>
      <rPr>
        <b/>
        <sz val="9"/>
        <color rgb="FF000000"/>
        <rFont val="Calibri"/>
        <family val="2"/>
      </rPr>
      <t>(Obsolete)</t>
    </r>
  </si>
  <si>
    <t>AFC / ARC / IPA Series - PAD100/200</t>
  </si>
  <si>
    <t>Addressable Duct Detector w/Relay</t>
  </si>
  <si>
    <t>PAD100-SB***</t>
  </si>
  <si>
    <t>PAD100-LFSB***</t>
  </si>
  <si>
    <t>PAD100-RB*</t>
  </si>
  <si>
    <t>AFC / ARC / IPA Series - PAD300</t>
  </si>
  <si>
    <t>PAD300-PD</t>
  </si>
  <si>
    <t>PAD300-PD-I</t>
  </si>
  <si>
    <t>Analog Photo Smoke W/ Isolator</t>
  </si>
  <si>
    <t>PAD300-PHD</t>
  </si>
  <si>
    <t>PAD300-PHD-I</t>
  </si>
  <si>
    <t>Analog Photo Smoke/Heat/Isolater</t>
  </si>
  <si>
    <t>PAD300-HD</t>
  </si>
  <si>
    <t>PAD300-HD-I</t>
  </si>
  <si>
    <t>Analog Fixed Temp Heat W/ Isolator</t>
  </si>
  <si>
    <t>PAD300-CD</t>
  </si>
  <si>
    <t>PAD300-CD-I</t>
  </si>
  <si>
    <t>PAD300-PCD-I</t>
  </si>
  <si>
    <t>PAD300-PCD</t>
  </si>
  <si>
    <t>PAD300-PHCD</t>
  </si>
  <si>
    <t>PAD300-PHCD-I</t>
  </si>
  <si>
    <t>PAD300-DD</t>
  </si>
  <si>
    <t>PAD300-SB***</t>
  </si>
  <si>
    <t>PAD300-LFSB***</t>
  </si>
  <si>
    <t>PAD300-RB*</t>
  </si>
  <si>
    <t>PAD300-IB</t>
  </si>
  <si>
    <t>See the installation manual for special considerations when installing IM, IB, AIB, SCI devices on Class B loops.</t>
  </si>
  <si>
    <t>***</t>
  </si>
  <si>
    <t>Requires Aux Sounder Base Power (Configure Below)</t>
  </si>
  <si>
    <t>AFC-100
Battery &amp; Voltage Drop
Calculations</t>
  </si>
  <si>
    <t>AFC-100</t>
  </si>
  <si>
    <t>RA-6075/R</t>
  </si>
  <si>
    <t>RA-6500 (R/F)</t>
  </si>
  <si>
    <t>LED-16 (F)</t>
  </si>
  <si>
    <t>LED-16 (F)*</t>
  </si>
  <si>
    <t>PE-HS 15 cd Normal db</t>
  </si>
  <si>
    <t>PE-HS 15 cd Loud db</t>
  </si>
  <si>
    <t>PE-HS 30 cd Normal db</t>
  </si>
  <si>
    <t>PE-HS 30 cd Loud db</t>
  </si>
  <si>
    <t>PE-HS 75 cd Normal db</t>
  </si>
  <si>
    <t>PE-HS 75 cd Loud db</t>
  </si>
  <si>
    <t>PE-HS 110 cd Normal db</t>
  </si>
  <si>
    <t>PE-HS 110 cd Loud db</t>
  </si>
  <si>
    <t>PE-HS 135 cd Normal db</t>
  </si>
  <si>
    <t>PE-HS 135 cd Loud db</t>
  </si>
  <si>
    <t>PE-HS 185 cd Normal db</t>
  </si>
  <si>
    <t>PE-HS 185 cd Loud db</t>
  </si>
  <si>
    <t>PE-HSC 15 cd Normal db</t>
  </si>
  <si>
    <t>PE-HSC 15 cd Loud db</t>
  </si>
  <si>
    <t>PE-HSC 30 cd Normal db</t>
  </si>
  <si>
    <t>PE-HSC 30 cd Loud db</t>
  </si>
  <si>
    <t>PE-HSC 75 cd Normal db</t>
  </si>
  <si>
    <t>PE-HSC 75 cd Loud db</t>
  </si>
  <si>
    <t>PE-HSC 110 cd Normal db</t>
  </si>
  <si>
    <t>PE-HSC 110 cd Loud db</t>
  </si>
  <si>
    <t>PE-HSC 150 cd Normal db</t>
  </si>
  <si>
    <t>PE-HSC 150 cd Loud db</t>
  </si>
  <si>
    <t>PE-HSC 177 cd Normal db</t>
  </si>
  <si>
    <t>PE-HSC 177 cd Loud db</t>
  </si>
  <si>
    <t>PE-LFHN Continuous</t>
  </si>
  <si>
    <t>PE-LFHN Temporal 3</t>
  </si>
  <si>
    <t>PE-LFHN Temporal 3/4</t>
  </si>
  <si>
    <t>PE-LFHS 110 cd</t>
  </si>
  <si>
    <t>PE-LFHS 177 cd</t>
  </si>
  <si>
    <t>Analog CO Detector</t>
  </si>
  <si>
    <t>Analog CO Detector W/Isolater</t>
  </si>
  <si>
    <t>Analog Smoke/CO Detector</t>
  </si>
  <si>
    <t>Analog Smoke/CO Detector W/Isolater</t>
  </si>
  <si>
    <t>Analog Smoke/Heat/CO Detector</t>
  </si>
  <si>
    <t>Analog Smoke/Heat/CO Detector W/ Isolater</t>
  </si>
  <si>
    <t>PSK-1000</t>
  </si>
  <si>
    <t>Programmable Soft Key</t>
  </si>
  <si>
    <t>Potter PE-ST Strobe, 15cd</t>
  </si>
  <si>
    <t>Potter PE-ST Strobe, 30cd</t>
  </si>
  <si>
    <t>Potter PE-ST Strobe, 75cd</t>
  </si>
  <si>
    <t>Potter PE-ST Strobe, 110cd</t>
  </si>
  <si>
    <t>Potter PE-ST Strobe, 135cd</t>
  </si>
  <si>
    <t>Potter PE-ST Strobe, 185cd</t>
  </si>
  <si>
    <t>Potter PE-STC  Strobe, 15cd</t>
  </si>
  <si>
    <t>Potter PE-STC  Strobe, 30cd</t>
  </si>
  <si>
    <t>Potter PE-STC  Strobe, 75cd</t>
  </si>
  <si>
    <t>Potter PE-STC  Strobe, 135cd</t>
  </si>
  <si>
    <t>Potter PE-STC  Strobe, 150cd</t>
  </si>
  <si>
    <t>Potter PE-STC  Strobe, 177cd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</si>
</sst>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2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b/>
      <sz val="9"/>
      <color indexed="81"/>
      <name val="Tahoma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b/>
      <i/>
      <sz val="9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9"/>
      <name val="Calibri"/>
      <family val="2"/>
    </font>
    <font>
      <b/>
      <sz val="9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indexed="8"/>
      <name val="Calibri"/>
      <family val="2"/>
    </font>
    <font>
      <b/>
      <sz val="9"/>
      <color rgb="FF000000"/>
      <name val="Calibri"/>
      <family val="2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/>
    </xf>
    <xf numFmtId="166" fontId="6" fillId="3" borderId="5" xfId="0" applyNumberFormat="1" applyFont="1" applyFill="1" applyBorder="1" applyAlignment="1">
      <alignment horizontal="center"/>
    </xf>
    <xf numFmtId="166" fontId="3" fillId="0" borderId="0" xfId="0" applyNumberFormat="1" applyFont="1"/>
    <xf numFmtId="0" fontId="3" fillId="0" borderId="1" xfId="0" applyFont="1" applyBorder="1" applyProtection="1">
      <protection locked="0"/>
    </xf>
    <xf numFmtId="165" fontId="3" fillId="0" borderId="0" xfId="0" applyNumberFormat="1" applyFont="1"/>
    <xf numFmtId="0" fontId="3" fillId="2" borderId="0" xfId="0" applyFont="1" applyFill="1" applyProtection="1">
      <protection hidden="1"/>
    </xf>
    <xf numFmtId="0" fontId="3" fillId="2" borderId="22" xfId="0" applyFont="1" applyFill="1" applyBorder="1" applyProtection="1">
      <protection hidden="1"/>
    </xf>
    <xf numFmtId="0" fontId="3" fillId="2" borderId="29" xfId="0" applyFont="1" applyFill="1" applyBorder="1" applyProtection="1">
      <protection hidden="1"/>
    </xf>
    <xf numFmtId="165" fontId="3" fillId="2" borderId="29" xfId="0" applyNumberFormat="1" applyFont="1" applyFill="1" applyBorder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165" fontId="3" fillId="2" borderId="0" xfId="0" applyNumberFormat="1" applyFont="1" applyFill="1" applyProtection="1">
      <protection hidden="1"/>
    </xf>
    <xf numFmtId="0" fontId="12" fillId="2" borderId="0" xfId="0" applyFont="1" applyFill="1" applyProtection="1">
      <protection hidden="1"/>
    </xf>
    <xf numFmtId="2" fontId="12" fillId="0" borderId="0" xfId="0" applyNumberFormat="1" applyFont="1"/>
    <xf numFmtId="0" fontId="13" fillId="2" borderId="0" xfId="0" applyFont="1" applyFill="1" applyProtection="1">
      <protection hidden="1"/>
    </xf>
    <xf numFmtId="0" fontId="12" fillId="0" borderId="0" xfId="0" applyFont="1"/>
    <xf numFmtId="0" fontId="5" fillId="2" borderId="0" xfId="0" applyFont="1" applyFill="1" applyAlignment="1" applyProtection="1">
      <alignment horizontal="right"/>
      <protection hidden="1"/>
    </xf>
    <xf numFmtId="0" fontId="3" fillId="4" borderId="10" xfId="0" applyFont="1" applyFill="1" applyBorder="1" applyAlignment="1" applyProtection="1">
      <alignment horizontal="left"/>
      <protection locked="0"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right"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4" borderId="1" xfId="0" applyFont="1" applyFill="1" applyBorder="1" applyProtection="1">
      <protection locked="0" hidden="1"/>
    </xf>
    <xf numFmtId="14" fontId="3" fillId="4" borderId="10" xfId="0" applyNumberFormat="1" applyFont="1" applyFill="1" applyBorder="1" applyAlignment="1" applyProtection="1">
      <alignment horizontal="left"/>
      <protection locked="0" hidden="1"/>
    </xf>
    <xf numFmtId="0" fontId="3" fillId="4" borderId="1" xfId="0" applyFont="1" applyFill="1" applyBorder="1" applyAlignment="1" applyProtection="1">
      <alignment horizontal="left"/>
      <protection locked="0"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right"/>
      <protection hidden="1"/>
    </xf>
    <xf numFmtId="0" fontId="6" fillId="3" borderId="4" xfId="0" applyFont="1" applyFill="1" applyBorder="1" applyAlignment="1" applyProtection="1">
      <alignment horizontal="right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Protection="1">
      <protection hidden="1"/>
    </xf>
    <xf numFmtId="164" fontId="3" fillId="2" borderId="16" xfId="0" applyNumberFormat="1" applyFont="1" applyFill="1" applyBorder="1" applyProtection="1">
      <protection hidden="1"/>
    </xf>
    <xf numFmtId="164" fontId="5" fillId="2" borderId="0" xfId="0" applyNumberFormat="1" applyFont="1" applyFill="1" applyProtection="1">
      <protection hidden="1"/>
    </xf>
    <xf numFmtId="0" fontId="6" fillId="3" borderId="13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164" fontId="3" fillId="2" borderId="0" xfId="0" applyNumberFormat="1" applyFont="1" applyFill="1" applyProtection="1">
      <protection hidden="1"/>
    </xf>
    <xf numFmtId="0" fontId="3" fillId="2" borderId="19" xfId="0" applyFont="1" applyFill="1" applyBorder="1" applyProtection="1">
      <protection hidden="1"/>
    </xf>
    <xf numFmtId="0" fontId="3" fillId="4" borderId="30" xfId="0" applyFont="1" applyFill="1" applyBorder="1" applyAlignment="1" applyProtection="1">
      <alignment horizontal="center"/>
      <protection locked="0" hidden="1"/>
    </xf>
    <xf numFmtId="0" fontId="5" fillId="2" borderId="0" xfId="0" applyFont="1" applyFill="1" applyAlignment="1" applyProtection="1">
      <alignment horizontal="left"/>
      <protection hidden="1"/>
    </xf>
    <xf numFmtId="164" fontId="3" fillId="2" borderId="17" xfId="0" applyNumberFormat="1" applyFont="1" applyFill="1" applyBorder="1" applyAlignment="1" applyProtection="1">
      <alignment horizontal="left"/>
      <protection hidden="1"/>
    </xf>
    <xf numFmtId="164" fontId="3" fillId="2" borderId="17" xfId="0" applyNumberFormat="1" applyFont="1" applyFill="1" applyBorder="1" applyProtection="1">
      <protection hidden="1"/>
    </xf>
    <xf numFmtId="0" fontId="15" fillId="2" borderId="0" xfId="0" applyFont="1" applyFill="1" applyAlignment="1" applyProtection="1">
      <alignment horizontal="right"/>
      <protection hidden="1"/>
    </xf>
    <xf numFmtId="0" fontId="14" fillId="2" borderId="0" xfId="0" applyFont="1" applyFill="1" applyAlignment="1" applyProtection="1">
      <alignment horizontal="right"/>
      <protection hidden="1"/>
    </xf>
    <xf numFmtId="0" fontId="3" fillId="4" borderId="20" xfId="0" applyFont="1" applyFill="1" applyBorder="1" applyAlignment="1" applyProtection="1">
      <alignment horizontal="center"/>
      <protection locked="0" hidden="1"/>
    </xf>
    <xf numFmtId="0" fontId="3" fillId="4" borderId="21" xfId="0" applyFont="1" applyFill="1" applyBorder="1" applyAlignment="1" applyProtection="1">
      <alignment horizontal="center"/>
      <protection locked="0" hidden="1"/>
    </xf>
    <xf numFmtId="0" fontId="3" fillId="4" borderId="28" xfId="0" applyFont="1" applyFill="1" applyBorder="1" applyAlignment="1" applyProtection="1">
      <alignment horizontal="center"/>
      <protection locked="0" hidden="1"/>
    </xf>
    <xf numFmtId="165" fontId="3" fillId="4" borderId="1" xfId="0" applyNumberFormat="1" applyFont="1" applyFill="1" applyBorder="1" applyProtection="1">
      <protection locked="0" hidden="1"/>
    </xf>
    <xf numFmtId="0" fontId="3" fillId="2" borderId="0" xfId="0" applyFont="1" applyFill="1" applyAlignment="1" applyProtection="1">
      <alignment horizontal="center"/>
      <protection hidden="1"/>
    </xf>
    <xf numFmtId="0" fontId="12" fillId="2" borderId="17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Protection="1">
      <protection hidden="1"/>
    </xf>
    <xf numFmtId="165" fontId="3" fillId="2" borderId="17" xfId="0" applyNumberFormat="1" applyFont="1" applyFill="1" applyBorder="1" applyAlignment="1" applyProtection="1">
      <alignment horizontal="right"/>
      <protection hidden="1"/>
    </xf>
    <xf numFmtId="165" fontId="3" fillId="2" borderId="17" xfId="0" applyNumberFormat="1" applyFont="1" applyFill="1" applyBorder="1" applyProtection="1">
      <protection hidden="1"/>
    </xf>
    <xf numFmtId="165" fontId="5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right" wrapText="1"/>
      <protection hidden="1"/>
    </xf>
    <xf numFmtId="0" fontId="6" fillId="3" borderId="23" xfId="0" applyFont="1" applyFill="1" applyBorder="1" applyProtection="1">
      <protection hidden="1"/>
    </xf>
    <xf numFmtId="0" fontId="6" fillId="3" borderId="9" xfId="0" applyFont="1" applyFill="1" applyBorder="1" applyProtection="1">
      <protection hidden="1"/>
    </xf>
    <xf numFmtId="166" fontId="3" fillId="2" borderId="0" xfId="0" applyNumberFormat="1" applyFont="1" applyFill="1" applyProtection="1"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166" fontId="3" fillId="2" borderId="17" xfId="0" applyNumberFormat="1" applyFont="1" applyFill="1" applyBorder="1" applyProtection="1">
      <protection hidden="1"/>
    </xf>
    <xf numFmtId="166" fontId="5" fillId="2" borderId="0" xfId="0" applyNumberFormat="1" applyFont="1" applyFill="1" applyProtection="1">
      <protection hidden="1"/>
    </xf>
    <xf numFmtId="0" fontId="6" fillId="3" borderId="15" xfId="0" applyFont="1" applyFill="1" applyBorder="1" applyProtection="1">
      <protection hidden="1"/>
    </xf>
    <xf numFmtId="0" fontId="6" fillId="3" borderId="13" xfId="0" applyFont="1" applyFill="1" applyBorder="1" applyProtection="1">
      <protection hidden="1"/>
    </xf>
    <xf numFmtId="0" fontId="16" fillId="3" borderId="13" xfId="0" applyFont="1" applyFill="1" applyBorder="1" applyProtection="1">
      <protection hidden="1"/>
    </xf>
    <xf numFmtId="0" fontId="7" fillId="3" borderId="13" xfId="0" applyFont="1" applyFill="1" applyBorder="1" applyProtection="1">
      <protection hidden="1"/>
    </xf>
    <xf numFmtId="166" fontId="3" fillId="2" borderId="3" xfId="0" applyNumberFormat="1" applyFont="1" applyFill="1" applyBorder="1" applyProtection="1">
      <protection hidden="1"/>
    </xf>
    <xf numFmtId="0" fontId="3" fillId="2" borderId="3" xfId="0" applyFont="1" applyFill="1" applyBorder="1" applyAlignment="1" applyProtection="1">
      <alignment horizontal="right"/>
      <protection hidden="1"/>
    </xf>
    <xf numFmtId="0" fontId="17" fillId="0" borderId="0" xfId="0" applyFont="1" applyAlignment="1" applyProtection="1">
      <alignment horizontal="left"/>
      <protection hidden="1"/>
    </xf>
    <xf numFmtId="2" fontId="5" fillId="2" borderId="0" xfId="0" applyNumberFormat="1" applyFont="1" applyFill="1" applyProtection="1">
      <protection hidden="1"/>
    </xf>
    <xf numFmtId="2" fontId="3" fillId="2" borderId="0" xfId="0" applyNumberFormat="1" applyFont="1" applyFill="1" applyProtection="1">
      <protection hidden="1"/>
    </xf>
    <xf numFmtId="9" fontId="5" fillId="2" borderId="0" xfId="0" applyNumberFormat="1" applyFont="1" applyFill="1" applyProtection="1">
      <protection hidden="1"/>
    </xf>
    <xf numFmtId="0" fontId="5" fillId="4" borderId="1" xfId="0" applyFont="1" applyFill="1" applyBorder="1" applyAlignment="1" applyProtection="1">
      <alignment horizontal="right"/>
      <protection locked="0"/>
    </xf>
    <xf numFmtId="0" fontId="14" fillId="2" borderId="3" xfId="0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14" fontId="15" fillId="2" borderId="3" xfId="0" applyNumberFormat="1" applyFont="1" applyFill="1" applyBorder="1" applyAlignment="1" applyProtection="1">
      <alignment horizontal="left"/>
      <protection hidden="1"/>
    </xf>
    <xf numFmtId="0" fontId="6" fillId="3" borderId="15" xfId="0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right"/>
      <protection hidden="1"/>
    </xf>
    <xf numFmtId="0" fontId="6" fillId="3" borderId="13" xfId="0" applyFont="1" applyFill="1" applyBorder="1" applyAlignment="1" applyProtection="1">
      <alignment horizontal="left"/>
      <protection hidden="1"/>
    </xf>
    <xf numFmtId="0" fontId="6" fillId="3" borderId="14" xfId="0" applyFont="1" applyFill="1" applyBorder="1" applyAlignment="1" applyProtection="1">
      <alignment horizontal="left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Protection="1"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0" fontId="15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5" borderId="15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6" fillId="5" borderId="14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center"/>
      <protection locked="0" hidden="1"/>
    </xf>
    <xf numFmtId="0" fontId="3" fillId="2" borderId="8" xfId="0" applyFont="1" applyFill="1" applyBorder="1" applyAlignment="1" applyProtection="1">
      <alignment horizontal="center"/>
      <protection hidden="1"/>
    </xf>
    <xf numFmtId="164" fontId="3" fillId="2" borderId="8" xfId="0" applyNumberFormat="1" applyFont="1" applyFill="1" applyBorder="1" applyAlignment="1" applyProtection="1">
      <alignment horizontal="center"/>
      <protection hidden="1"/>
    </xf>
    <xf numFmtId="164" fontId="3" fillId="0" borderId="8" xfId="0" applyNumberFormat="1" applyFont="1" applyBorder="1" applyAlignment="1" applyProtection="1">
      <alignment horizontal="center"/>
      <protection hidden="1"/>
    </xf>
    <xf numFmtId="2" fontId="3" fillId="2" borderId="8" xfId="0" applyNumberFormat="1" applyFont="1" applyFill="1" applyBorder="1" applyAlignment="1" applyProtection="1">
      <alignment horizontal="center"/>
      <protection hidden="1"/>
    </xf>
    <xf numFmtId="0" fontId="3" fillId="4" borderId="12" xfId="0" applyFont="1" applyFill="1" applyBorder="1" applyAlignment="1" applyProtection="1">
      <alignment horizontal="center"/>
      <protection locked="0" hidden="1"/>
    </xf>
    <xf numFmtId="0" fontId="5" fillId="2" borderId="3" xfId="0" applyFont="1" applyFill="1" applyBorder="1" applyAlignment="1" applyProtection="1">
      <alignment horizontal="right"/>
      <protection hidden="1"/>
    </xf>
    <xf numFmtId="0" fontId="6" fillId="5" borderId="2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left"/>
      <protection locked="0" hidden="1"/>
    </xf>
    <xf numFmtId="165" fontId="3" fillId="2" borderId="8" xfId="0" applyNumberFormat="1" applyFont="1" applyFill="1" applyBorder="1" applyProtection="1">
      <protection hidden="1"/>
    </xf>
    <xf numFmtId="0" fontId="3" fillId="4" borderId="0" xfId="0" applyFont="1" applyFill="1" applyProtection="1">
      <protection locked="0" hidden="1"/>
    </xf>
    <xf numFmtId="166" fontId="5" fillId="2" borderId="1" xfId="0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horizontal="left" vertical="top" wrapText="1"/>
      <protection hidden="1"/>
    </xf>
    <xf numFmtId="0" fontId="3" fillId="7" borderId="0" xfId="0" applyFont="1" applyFill="1"/>
    <xf numFmtId="0" fontId="13" fillId="0" borderId="0" xfId="0" applyFont="1"/>
    <xf numFmtId="9" fontId="19" fillId="4" borderId="31" xfId="0" applyNumberFormat="1" applyFont="1" applyFill="1" applyBorder="1" applyAlignment="1" applyProtection="1">
      <alignment horizontal="left"/>
      <protection locked="0" hidden="1"/>
    </xf>
    <xf numFmtId="9" fontId="12" fillId="2" borderId="0" xfId="0" applyNumberFormat="1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8" fillId="3" borderId="2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3" fillId="2" borderId="30" xfId="0" applyFont="1" applyFill="1" applyBorder="1"/>
    <xf numFmtId="166" fontId="3" fillId="2" borderId="30" xfId="0" applyNumberFormat="1" applyFont="1" applyFill="1" applyBorder="1"/>
    <xf numFmtId="0" fontId="3" fillId="0" borderId="30" xfId="0" applyFont="1" applyBorder="1"/>
    <xf numFmtId="166" fontId="3" fillId="0" borderId="30" xfId="0" applyNumberFormat="1" applyFont="1" applyBorder="1"/>
    <xf numFmtId="0" fontId="3" fillId="2" borderId="30" xfId="0" applyFont="1" applyFill="1" applyBorder="1" applyAlignment="1">
      <alignment horizontal="left"/>
    </xf>
    <xf numFmtId="0" fontId="3" fillId="0" borderId="32" xfId="0" applyFont="1" applyBorder="1"/>
    <xf numFmtId="166" fontId="3" fillId="0" borderId="9" xfId="0" applyNumberFormat="1" applyFont="1" applyBorder="1"/>
    <xf numFmtId="166" fontId="3" fillId="0" borderId="33" xfId="0" applyNumberFormat="1" applyFont="1" applyBorder="1"/>
    <xf numFmtId="0" fontId="3" fillId="0" borderId="34" xfId="0" applyFont="1" applyBorder="1"/>
    <xf numFmtId="166" fontId="3" fillId="0" borderId="20" xfId="0" applyNumberFormat="1" applyFont="1" applyBorder="1"/>
    <xf numFmtId="0" fontId="6" fillId="3" borderId="36" xfId="0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2" borderId="29" xfId="0" applyFont="1" applyFill="1" applyBorder="1" applyProtection="1">
      <protection hidden="1"/>
    </xf>
    <xf numFmtId="165" fontId="3" fillId="4" borderId="30" xfId="0" applyNumberFormat="1" applyFont="1" applyFill="1" applyBorder="1" applyProtection="1">
      <protection locked="0" hidden="1"/>
    </xf>
    <xf numFmtId="0" fontId="3" fillId="2" borderId="0" xfId="0" applyFont="1" applyFill="1" applyAlignment="1" applyProtection="1">
      <alignment horizontal="right" vertical="top"/>
      <protection hidden="1"/>
    </xf>
    <xf numFmtId="0" fontId="3" fillId="4" borderId="18" xfId="0" applyFont="1" applyFill="1" applyBorder="1" applyAlignment="1" applyProtection="1">
      <alignment horizontal="center"/>
      <protection locked="0" hidden="1"/>
    </xf>
    <xf numFmtId="0" fontId="3" fillId="4" borderId="37" xfId="0" applyFont="1" applyFill="1" applyBorder="1" applyAlignment="1" applyProtection="1">
      <alignment horizontal="center"/>
      <protection locked="0" hidden="1"/>
    </xf>
    <xf numFmtId="0" fontId="3" fillId="4" borderId="38" xfId="0" applyFont="1" applyFill="1" applyBorder="1" applyAlignment="1" applyProtection="1">
      <alignment horizontal="center"/>
      <protection locked="0" hidden="1"/>
    </xf>
    <xf numFmtId="0" fontId="14" fillId="2" borderId="24" xfId="0" applyFont="1" applyFill="1" applyBorder="1" applyAlignment="1" applyProtection="1">
      <alignment horizontal="left" vertical="top" wrapText="1"/>
      <protection hidden="1"/>
    </xf>
    <xf numFmtId="0" fontId="14" fillId="2" borderId="0" xfId="0" applyFont="1" applyFill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/>
      <protection locked="0" hidden="1"/>
    </xf>
    <xf numFmtId="0" fontId="3" fillId="4" borderId="21" xfId="0" applyFont="1" applyFill="1" applyBorder="1" applyAlignment="1" applyProtection="1">
      <alignment horizontal="left"/>
      <protection locked="0" hidden="1"/>
    </xf>
    <xf numFmtId="0" fontId="3" fillId="4" borderId="18" xfId="0" applyFont="1" applyFill="1" applyBorder="1" applyAlignment="1" applyProtection="1">
      <alignment horizontal="left"/>
      <protection locked="0" hidden="1"/>
    </xf>
    <xf numFmtId="0" fontId="6" fillId="5" borderId="23" xfId="0" applyFont="1" applyFill="1" applyBorder="1" applyAlignment="1" applyProtection="1">
      <alignment horizontal="center"/>
      <protection hidden="1"/>
    </xf>
    <xf numFmtId="0" fontId="6" fillId="5" borderId="9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left"/>
      <protection locked="0"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3" fillId="4" borderId="21" xfId="0" applyFont="1" applyFill="1" applyBorder="1" applyProtection="1">
      <protection locked="0" hidden="1"/>
    </xf>
    <xf numFmtId="0" fontId="3" fillId="4" borderId="18" xfId="0" applyFont="1" applyFill="1" applyBorder="1" applyProtection="1">
      <protection locked="0"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2" borderId="3" xfId="0" applyFont="1" applyFill="1" applyBorder="1" applyAlignment="1" applyProtection="1">
      <alignment horizontal="left"/>
      <protection hidden="1"/>
    </xf>
    <xf numFmtId="0" fontId="3" fillId="2" borderId="17" xfId="0" applyFont="1" applyFill="1" applyBorder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6" fillId="3" borderId="35" xfId="0" applyFont="1" applyFill="1" applyBorder="1" applyAlignment="1" applyProtection="1">
      <alignment horizontal="center"/>
      <protection hidden="1"/>
    </xf>
    <xf numFmtId="0" fontId="6" fillId="3" borderId="36" xfId="0" applyFont="1" applyFill="1" applyBorder="1" applyAlignment="1" applyProtection="1">
      <alignment horizontal="center"/>
      <protection hidden="1"/>
    </xf>
    <xf numFmtId="0" fontId="3" fillId="4" borderId="25" xfId="0" applyFont="1" applyFill="1" applyBorder="1" applyAlignment="1" applyProtection="1">
      <alignment horizontal="left"/>
      <protection locked="0" hidden="1"/>
    </xf>
    <xf numFmtId="0" fontId="3" fillId="4" borderId="26" xfId="0" applyFont="1" applyFill="1" applyBorder="1" applyAlignment="1" applyProtection="1">
      <alignment horizontal="left"/>
      <protection locked="0" hidden="1"/>
    </xf>
    <xf numFmtId="0" fontId="3" fillId="2" borderId="9" xfId="0" applyFont="1" applyFill="1" applyBorder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 wrapText="1"/>
      <protection hidden="1"/>
    </xf>
    <xf numFmtId="0" fontId="6" fillId="3" borderId="15" xfId="0" applyFont="1" applyFill="1" applyBorder="1" applyAlignment="1" applyProtection="1">
      <alignment horizontal="center"/>
      <protection hidden="1"/>
    </xf>
    <xf numFmtId="0" fontId="6" fillId="3" borderId="13" xfId="0" applyFont="1" applyFill="1" applyBorder="1" applyAlignment="1" applyProtection="1">
      <alignment horizontal="center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18" fillId="2" borderId="0" xfId="0" applyFont="1" applyFill="1" applyAlignment="1" applyProtection="1">
      <alignment horizontal="left" vertical="center" wrapText="1" indent="1"/>
      <protection hidden="1"/>
    </xf>
    <xf numFmtId="0" fontId="6" fillId="3" borderId="23" xfId="0" applyFont="1" applyFill="1" applyBorder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165" fontId="5" fillId="6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5" fillId="2" borderId="17" xfId="0" applyFont="1" applyFill="1" applyBorder="1" applyAlignment="1" applyProtection="1">
      <alignment horizontal="left"/>
      <protection hidden="1"/>
    </xf>
    <xf numFmtId="0" fontId="7" fillId="3" borderId="27" xfId="0" applyFont="1" applyFill="1" applyBorder="1" applyAlignment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0" fontId="9" fillId="3" borderId="2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3" fillId="0" borderId="38" xfId="0" applyFont="1" applyBorder="1"/>
    <xf numFmtId="166" fontId="3" fillId="0" borderId="38" xfId="0" applyNumberFormat="1" applyFont="1" applyBorder="1"/>
    <xf numFmtId="0" fontId="3" fillId="2" borderId="38" xfId="0" applyFont="1" applyFill="1" applyBorder="1"/>
    <xf numFmtId="166" fontId="3" fillId="2" borderId="38" xfId="0" applyNumberFormat="1" applyFont="1" applyFill="1" applyBorder="1"/>
  </cellXfs>
  <cellStyles count="2">
    <cellStyle name="Normal" xfId="0" builtinId="0"/>
    <cellStyle name="Percent 2" xfId="1" xr:uid="{00000000-0005-0000-0000-000002000000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3</xdr:col>
      <xdr:colOff>20955</xdr:colOff>
      <xdr:row>5</xdr:row>
      <xdr:rowOff>19050</xdr:rowOff>
    </xdr:to>
    <xdr:pic>
      <xdr:nvPicPr>
        <xdr:cNvPr id="1349" name="Picture 1" descr="PotterLogoSmall.jpg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990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</xdr:colOff>
      <xdr:row>148</xdr:row>
      <xdr:rowOff>64770</xdr:rowOff>
    </xdr:from>
    <xdr:to>
      <xdr:col>2</xdr:col>
      <xdr:colOff>853440</xdr:colOff>
      <xdr:row>149</xdr:row>
      <xdr:rowOff>135255</xdr:rowOff>
    </xdr:to>
    <xdr:pic>
      <xdr:nvPicPr>
        <xdr:cNvPr id="1350" name="Picture 2" descr="PotterLogoSmall.jpg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" y="24387810"/>
          <a:ext cx="1152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60"/>
  <sheetViews>
    <sheetView showGridLines="0" showRowColHeaders="0" tabSelected="1" showWhiteSpace="0" zoomScaleNormal="100" zoomScaleSheetLayoutView="100" workbookViewId="0">
      <selection activeCell="B43" sqref="B43"/>
    </sheetView>
  </sheetViews>
  <sheetFormatPr defaultColWidth="9.140625" defaultRowHeight="12" x14ac:dyDescent="0.2"/>
  <cols>
    <col min="1" max="1" width="1.7109375" style="3" customWidth="1"/>
    <col min="2" max="2" width="4.42578125" style="3" customWidth="1"/>
    <col min="3" max="3" width="23.7109375" style="3" customWidth="1"/>
    <col min="4" max="4" width="13.7109375" style="3" customWidth="1"/>
    <col min="5" max="5" width="22.7109375" style="3" customWidth="1"/>
    <col min="6" max="7" width="16.7109375" style="3" customWidth="1"/>
    <col min="8" max="8" width="15.7109375" style="3" customWidth="1"/>
    <col min="9" max="9" width="16.7109375" style="3" customWidth="1"/>
    <col min="10" max="10" width="1.7109375" style="114" customWidth="1"/>
    <col min="11" max="11" width="27.85546875" style="25" customWidth="1"/>
    <col min="12" max="12" width="9.140625" style="25"/>
    <col min="13" max="16384" width="9.140625" style="3"/>
  </cols>
  <sheetData>
    <row r="1" spans="1:11" ht="1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24"/>
      <c r="K1" s="22"/>
    </row>
    <row r="2" spans="1:11" x14ac:dyDescent="0.2">
      <c r="A2" s="16"/>
      <c r="B2" s="16"/>
      <c r="C2" s="16"/>
      <c r="D2" s="16"/>
      <c r="E2" s="26" t="s">
        <v>6</v>
      </c>
      <c r="F2" s="160"/>
      <c r="G2" s="161"/>
      <c r="H2" s="26" t="s">
        <v>7</v>
      </c>
      <c r="I2" s="27">
        <v>24</v>
      </c>
      <c r="J2" s="24"/>
      <c r="K2" s="22"/>
    </row>
    <row r="3" spans="1:11" ht="3" customHeight="1" x14ac:dyDescent="0.2">
      <c r="A3" s="16"/>
      <c r="B3" s="16"/>
      <c r="C3" s="16"/>
      <c r="D3" s="16"/>
      <c r="E3" s="28"/>
      <c r="F3" s="16"/>
      <c r="G3" s="16"/>
      <c r="H3" s="28"/>
      <c r="I3" s="20"/>
      <c r="J3" s="24"/>
      <c r="K3" s="22"/>
    </row>
    <row r="4" spans="1:11" x14ac:dyDescent="0.2">
      <c r="A4" s="16"/>
      <c r="B4" s="16"/>
      <c r="C4" s="16"/>
      <c r="D4" s="16"/>
      <c r="E4" s="28"/>
      <c r="F4" s="160"/>
      <c r="G4" s="161"/>
      <c r="H4" s="26" t="s">
        <v>8</v>
      </c>
      <c r="I4" s="27">
        <v>5</v>
      </c>
      <c r="J4" s="24"/>
      <c r="K4" s="22"/>
    </row>
    <row r="5" spans="1:11" ht="3" customHeight="1" x14ac:dyDescent="0.2">
      <c r="A5" s="16"/>
      <c r="B5" s="16"/>
      <c r="C5" s="16"/>
      <c r="D5" s="16"/>
      <c r="E5" s="28"/>
      <c r="F5" s="16"/>
      <c r="G5" s="16"/>
      <c r="H5" s="26"/>
      <c r="I5" s="20"/>
      <c r="J5" s="24"/>
      <c r="K5" s="22"/>
    </row>
    <row r="6" spans="1:11" ht="12.75" customHeight="1" x14ac:dyDescent="0.2">
      <c r="A6" s="16"/>
      <c r="B6" s="167" t="s">
        <v>681</v>
      </c>
      <c r="C6" s="167"/>
      <c r="D6" s="167"/>
      <c r="E6" s="26" t="s">
        <v>347</v>
      </c>
      <c r="F6" s="160"/>
      <c r="G6" s="161"/>
      <c r="H6" s="29" t="s">
        <v>28</v>
      </c>
      <c r="I6" s="115">
        <v>0.2</v>
      </c>
      <c r="J6" s="24"/>
      <c r="K6" s="22"/>
    </row>
    <row r="7" spans="1:11" ht="3" customHeight="1" x14ac:dyDescent="0.2">
      <c r="A7" s="16"/>
      <c r="B7" s="167"/>
      <c r="C7" s="167"/>
      <c r="D7" s="167"/>
      <c r="E7" s="28"/>
      <c r="F7" s="20"/>
      <c r="G7" s="20"/>
      <c r="H7" s="30"/>
      <c r="I7" s="31"/>
      <c r="J7" s="24"/>
      <c r="K7" s="22"/>
    </row>
    <row r="8" spans="1:11" ht="12.75" customHeight="1" x14ac:dyDescent="0.2">
      <c r="A8" s="16"/>
      <c r="B8" s="167"/>
      <c r="C8" s="167"/>
      <c r="D8" s="167"/>
      <c r="E8" s="26" t="s">
        <v>348</v>
      </c>
      <c r="F8" s="160"/>
      <c r="G8" s="161"/>
      <c r="H8" s="29" t="s">
        <v>356</v>
      </c>
      <c r="I8" s="32" t="s">
        <v>357</v>
      </c>
      <c r="J8" s="24"/>
      <c r="K8" s="22"/>
    </row>
    <row r="9" spans="1:11" ht="3" customHeight="1" x14ac:dyDescent="0.2">
      <c r="A9" s="16"/>
      <c r="B9" s="167"/>
      <c r="C9" s="167"/>
      <c r="D9" s="167"/>
      <c r="E9" s="26"/>
      <c r="F9" s="16"/>
      <c r="G9" s="16"/>
      <c r="H9" s="28"/>
      <c r="I9" s="16"/>
      <c r="J9" s="24"/>
      <c r="K9" s="22"/>
    </row>
    <row r="10" spans="1:11" ht="12.75" customHeight="1" x14ac:dyDescent="0.2">
      <c r="A10" s="16"/>
      <c r="B10" s="167"/>
      <c r="C10" s="167"/>
      <c r="D10" s="167"/>
      <c r="E10" s="26" t="s">
        <v>9</v>
      </c>
      <c r="F10" s="33"/>
      <c r="G10" s="16"/>
      <c r="H10" s="26" t="s">
        <v>135</v>
      </c>
      <c r="I10" s="34">
        <v>20.399999999999999</v>
      </c>
      <c r="J10" s="24"/>
      <c r="K10" s="22"/>
    </row>
    <row r="11" spans="1:11" ht="7.5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24"/>
      <c r="K11" s="22"/>
    </row>
    <row r="12" spans="1:11" x14ac:dyDescent="0.2">
      <c r="A12" s="16"/>
      <c r="B12" s="16"/>
      <c r="C12" s="26" t="s">
        <v>11</v>
      </c>
      <c r="D12" s="16" t="s">
        <v>682</v>
      </c>
      <c r="E12" s="16"/>
      <c r="F12" s="16"/>
      <c r="G12" s="16"/>
      <c r="H12" s="26" t="s">
        <v>32</v>
      </c>
      <c r="I12" s="20">
        <v>5</v>
      </c>
      <c r="J12" s="24"/>
      <c r="K12" s="22"/>
    </row>
    <row r="13" spans="1:11" ht="3" customHeight="1" x14ac:dyDescent="0.2">
      <c r="A13" s="16"/>
      <c r="B13" s="16"/>
      <c r="C13" s="26"/>
      <c r="D13" s="16"/>
      <c r="E13" s="16"/>
      <c r="F13" s="16"/>
      <c r="G13" s="16"/>
      <c r="H13" s="26"/>
      <c r="I13" s="20"/>
      <c r="J13" s="24"/>
      <c r="K13" s="22"/>
    </row>
    <row r="14" spans="1:11" x14ac:dyDescent="0.2">
      <c r="A14" s="16"/>
      <c r="B14" s="16"/>
      <c r="C14" s="26" t="s">
        <v>57</v>
      </c>
      <c r="D14" s="160"/>
      <c r="E14" s="161"/>
      <c r="F14" s="16"/>
      <c r="G14" s="169" t="s">
        <v>354</v>
      </c>
      <c r="H14" s="169"/>
      <c r="I14" s="169"/>
      <c r="J14" s="24"/>
      <c r="K14" s="22"/>
    </row>
    <row r="15" spans="1:11" ht="3" customHeight="1" x14ac:dyDescent="0.2">
      <c r="A15" s="16"/>
      <c r="B15" s="16"/>
      <c r="C15" s="26"/>
      <c r="D15" s="16"/>
      <c r="E15" s="16"/>
      <c r="F15" s="16"/>
      <c r="G15" s="169"/>
      <c r="H15" s="169"/>
      <c r="I15" s="169"/>
      <c r="J15" s="24"/>
      <c r="K15" s="22"/>
    </row>
    <row r="16" spans="1:11" x14ac:dyDescent="0.2">
      <c r="A16" s="16"/>
      <c r="B16" s="16"/>
      <c r="C16" s="26" t="s">
        <v>10</v>
      </c>
      <c r="D16" s="160"/>
      <c r="E16" s="161"/>
      <c r="F16" s="16"/>
      <c r="G16" s="169"/>
      <c r="H16" s="169"/>
      <c r="I16" s="169"/>
      <c r="J16" s="24"/>
      <c r="K16" s="22"/>
    </row>
    <row r="17" spans="1:11" ht="6" customHeight="1" x14ac:dyDescent="0.2">
      <c r="A17" s="16"/>
      <c r="B17" s="16"/>
      <c r="C17" s="16"/>
      <c r="D17" s="16"/>
      <c r="E17" s="16"/>
      <c r="F17" s="16"/>
      <c r="G17" s="170"/>
      <c r="H17" s="170"/>
      <c r="I17" s="170"/>
      <c r="J17" s="24"/>
      <c r="K17" s="22"/>
    </row>
    <row r="18" spans="1:11" ht="12.75" customHeight="1" x14ac:dyDescent="0.2">
      <c r="A18" s="16"/>
      <c r="B18" s="168" t="s">
        <v>626</v>
      </c>
      <c r="C18" s="166"/>
      <c r="D18" s="166"/>
      <c r="E18" s="35"/>
      <c r="F18" s="166" t="s">
        <v>61</v>
      </c>
      <c r="G18" s="166"/>
      <c r="H18" s="155" t="s">
        <v>62</v>
      </c>
      <c r="I18" s="155"/>
      <c r="J18" s="155"/>
      <c r="K18" s="22" t="s">
        <v>357</v>
      </c>
    </row>
    <row r="19" spans="1:11" ht="10.5" customHeight="1" x14ac:dyDescent="0.2">
      <c r="A19" s="16"/>
      <c r="B19" s="36" t="s">
        <v>0</v>
      </c>
      <c r="C19" s="37" t="s">
        <v>1</v>
      </c>
      <c r="D19" s="37" t="s">
        <v>31</v>
      </c>
      <c r="E19" s="37"/>
      <c r="F19" s="38" t="s">
        <v>24</v>
      </c>
      <c r="G19" s="38" t="s">
        <v>25</v>
      </c>
      <c r="H19" s="38" t="s">
        <v>24</v>
      </c>
      <c r="I19" s="39" t="s">
        <v>25</v>
      </c>
      <c r="J19" s="36"/>
      <c r="K19" s="22" t="s">
        <v>358</v>
      </c>
    </row>
    <row r="20" spans="1:11" x14ac:dyDescent="0.2">
      <c r="A20" s="16"/>
      <c r="B20" s="40">
        <v>1</v>
      </c>
      <c r="C20" s="41" t="s">
        <v>682</v>
      </c>
      <c r="D20" s="41" t="s">
        <v>595</v>
      </c>
      <c r="E20" s="41"/>
      <c r="F20" s="42">
        <v>0.13</v>
      </c>
      <c r="G20" s="42">
        <f>SUM(F20)</f>
        <v>0.13</v>
      </c>
      <c r="H20" s="42">
        <v>0.22</v>
      </c>
      <c r="I20" s="42">
        <f>SUM(H20)</f>
        <v>0.22</v>
      </c>
      <c r="J20" s="24"/>
      <c r="K20" s="116">
        <v>0.2</v>
      </c>
    </row>
    <row r="21" spans="1:11" ht="12.75" customHeight="1" x14ac:dyDescent="0.2">
      <c r="A21" s="16"/>
      <c r="B21" s="16"/>
      <c r="C21" s="16"/>
      <c r="D21" s="16"/>
      <c r="E21" s="16"/>
      <c r="F21" s="26" t="s">
        <v>339</v>
      </c>
      <c r="G21" s="43">
        <f>G20</f>
        <v>0.13</v>
      </c>
      <c r="H21" s="26" t="s">
        <v>340</v>
      </c>
      <c r="I21" s="43">
        <f>I20</f>
        <v>0.22</v>
      </c>
      <c r="J21" s="24"/>
      <c r="K21" s="116">
        <v>0.25</v>
      </c>
    </row>
    <row r="22" spans="1:11" ht="9.7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24"/>
      <c r="K22" s="22"/>
    </row>
    <row r="23" spans="1:11" ht="12.75" customHeight="1" x14ac:dyDescent="0.2">
      <c r="A23" s="16"/>
      <c r="B23" s="164" t="s">
        <v>12</v>
      </c>
      <c r="C23" s="165"/>
      <c r="D23" s="165"/>
      <c r="E23" s="44"/>
      <c r="F23" s="165" t="s">
        <v>3</v>
      </c>
      <c r="G23" s="165"/>
      <c r="H23" s="156" t="s">
        <v>4</v>
      </c>
      <c r="I23" s="156"/>
      <c r="J23" s="156"/>
      <c r="K23" s="22"/>
    </row>
    <row r="24" spans="1:11" ht="13.9" customHeight="1" x14ac:dyDescent="0.2">
      <c r="A24" s="16"/>
      <c r="B24" s="98"/>
      <c r="C24" s="16" t="s">
        <v>613</v>
      </c>
      <c r="D24" s="162" t="s">
        <v>561</v>
      </c>
      <c r="E24" s="162"/>
      <c r="F24" s="46">
        <v>1.6E-2</v>
      </c>
      <c r="G24" s="46" t="str">
        <f t="shared" ref="G24:G42" si="0">IF(B24&gt;0, B24*F24, "")</f>
        <v/>
      </c>
      <c r="H24" s="46">
        <v>2.3E-2</v>
      </c>
      <c r="I24" s="46" t="str">
        <f t="shared" ref="I24:I42" si="1">IF(B24&gt;0, B24*H24, "")</f>
        <v/>
      </c>
      <c r="J24" s="24"/>
      <c r="K24" s="22"/>
    </row>
    <row r="25" spans="1:11" ht="13.9" customHeight="1" x14ac:dyDescent="0.2">
      <c r="A25" s="16"/>
      <c r="B25" s="48"/>
      <c r="C25" s="21" t="s">
        <v>683</v>
      </c>
      <c r="D25" s="157" t="s">
        <v>15</v>
      </c>
      <c r="E25" s="157"/>
      <c r="F25" s="46">
        <v>0.02</v>
      </c>
      <c r="G25" s="46" t="str">
        <f t="shared" si="0"/>
        <v/>
      </c>
      <c r="H25" s="46">
        <v>2.5000000000000001E-2</v>
      </c>
      <c r="I25" s="46" t="str">
        <f t="shared" si="1"/>
        <v/>
      </c>
      <c r="J25" s="24"/>
      <c r="K25" s="22"/>
    </row>
    <row r="26" spans="1:11" ht="13.9" customHeight="1" x14ac:dyDescent="0.2">
      <c r="A26" s="16"/>
      <c r="B26" s="48"/>
      <c r="C26" s="21" t="s">
        <v>684</v>
      </c>
      <c r="D26" s="157" t="s">
        <v>559</v>
      </c>
      <c r="E26" s="157"/>
      <c r="F26" s="46">
        <v>0.02</v>
      </c>
      <c r="G26" s="46" t="str">
        <f t="shared" si="0"/>
        <v/>
      </c>
      <c r="H26" s="46">
        <v>0.05</v>
      </c>
      <c r="I26" s="46" t="str">
        <f t="shared" si="1"/>
        <v/>
      </c>
      <c r="J26" s="24"/>
      <c r="K26" s="22"/>
    </row>
    <row r="27" spans="1:11" ht="13.9" customHeight="1" x14ac:dyDescent="0.2">
      <c r="A27" s="16"/>
      <c r="B27" s="48"/>
      <c r="C27" s="21" t="s">
        <v>685</v>
      </c>
      <c r="D27" s="20" t="s">
        <v>560</v>
      </c>
      <c r="E27" s="20"/>
      <c r="F27" s="46">
        <v>2.5000000000000001E-2</v>
      </c>
      <c r="G27" s="46" t="str">
        <f t="shared" si="0"/>
        <v/>
      </c>
      <c r="H27" s="46">
        <v>2.5000000000000001E-2</v>
      </c>
      <c r="I27" s="46" t="str">
        <f t="shared" si="1"/>
        <v/>
      </c>
      <c r="J27" s="24"/>
      <c r="K27" s="22"/>
    </row>
    <row r="28" spans="1:11" ht="13.9" customHeight="1" x14ac:dyDescent="0.2">
      <c r="A28" s="16"/>
      <c r="B28" s="48"/>
      <c r="C28" s="21" t="s">
        <v>686</v>
      </c>
      <c r="D28" s="20" t="s">
        <v>365</v>
      </c>
      <c r="E28" s="20"/>
      <c r="F28" s="46">
        <v>1.4999999999999999E-2</v>
      </c>
      <c r="G28" s="46" t="str">
        <f t="shared" si="0"/>
        <v/>
      </c>
      <c r="H28" s="46">
        <v>0.21</v>
      </c>
      <c r="I28" s="46" t="str">
        <f t="shared" si="1"/>
        <v/>
      </c>
      <c r="J28" s="24"/>
      <c r="K28" s="22"/>
    </row>
    <row r="29" spans="1:11" ht="13.9" customHeight="1" x14ac:dyDescent="0.2">
      <c r="A29" s="16"/>
      <c r="B29" s="48"/>
      <c r="C29" s="16" t="s">
        <v>13</v>
      </c>
      <c r="D29" s="157" t="s">
        <v>16</v>
      </c>
      <c r="E29" s="157"/>
      <c r="F29" s="46">
        <v>1.2E-2</v>
      </c>
      <c r="G29" s="46" t="str">
        <f t="shared" si="0"/>
        <v/>
      </c>
      <c r="H29" s="46">
        <v>4.3999999999999997E-2</v>
      </c>
      <c r="I29" s="46" t="str">
        <f t="shared" si="1"/>
        <v/>
      </c>
      <c r="J29" s="24"/>
      <c r="K29" s="22"/>
    </row>
    <row r="30" spans="1:11" ht="13.9" customHeight="1" x14ac:dyDescent="0.2">
      <c r="A30" s="16"/>
      <c r="B30" s="48"/>
      <c r="C30" s="16" t="s">
        <v>14</v>
      </c>
      <c r="D30" s="157" t="s">
        <v>17</v>
      </c>
      <c r="E30" s="157"/>
      <c r="F30" s="46">
        <v>1.4999999999999999E-2</v>
      </c>
      <c r="G30" s="46" t="str">
        <f t="shared" si="0"/>
        <v/>
      </c>
      <c r="H30" s="46">
        <v>1.4999999999999999E-2</v>
      </c>
      <c r="I30" s="46" t="str">
        <f t="shared" si="1"/>
        <v/>
      </c>
      <c r="J30" s="24"/>
      <c r="K30" s="22"/>
    </row>
    <row r="31" spans="1:11" ht="13.9" customHeight="1" x14ac:dyDescent="0.2">
      <c r="A31" s="47"/>
      <c r="B31" s="138"/>
      <c r="C31" s="16" t="s">
        <v>567</v>
      </c>
      <c r="D31" s="20" t="s">
        <v>566</v>
      </c>
      <c r="E31" s="20"/>
      <c r="F31" s="46">
        <v>0.06</v>
      </c>
      <c r="G31" s="46" t="str">
        <f t="shared" si="0"/>
        <v/>
      </c>
      <c r="H31" s="46">
        <v>0.06</v>
      </c>
      <c r="I31" s="46" t="str">
        <f t="shared" si="1"/>
        <v/>
      </c>
      <c r="J31" s="24"/>
      <c r="K31" s="22"/>
    </row>
    <row r="32" spans="1:11" ht="13.9" customHeight="1" x14ac:dyDescent="0.2">
      <c r="A32" s="47"/>
      <c r="B32" s="139"/>
      <c r="C32" s="16" t="s">
        <v>610</v>
      </c>
      <c r="D32" s="20" t="s">
        <v>566</v>
      </c>
      <c r="E32" s="20"/>
      <c r="F32" s="46">
        <v>0.06</v>
      </c>
      <c r="G32" s="46" t="str">
        <f t="shared" si="0"/>
        <v/>
      </c>
      <c r="H32" s="46">
        <v>0.06</v>
      </c>
      <c r="I32" s="46" t="str">
        <f t="shared" si="1"/>
        <v/>
      </c>
      <c r="J32" s="24"/>
      <c r="K32" s="22"/>
    </row>
    <row r="33" spans="1:11" ht="13.9" customHeight="1" x14ac:dyDescent="0.2">
      <c r="A33" s="47"/>
      <c r="B33" s="139"/>
      <c r="C33" s="16" t="s">
        <v>607</v>
      </c>
      <c r="D33" s="20" t="s">
        <v>608</v>
      </c>
      <c r="E33" s="20"/>
      <c r="F33" s="46">
        <v>0.02</v>
      </c>
      <c r="G33" s="46" t="str">
        <f t="shared" si="0"/>
        <v/>
      </c>
      <c r="H33" s="46">
        <v>0.02</v>
      </c>
      <c r="I33" s="46" t="str">
        <f t="shared" si="1"/>
        <v/>
      </c>
      <c r="J33" s="24"/>
      <c r="K33" s="22"/>
    </row>
    <row r="34" spans="1:11" ht="13.9" customHeight="1" x14ac:dyDescent="0.2">
      <c r="A34" s="47"/>
      <c r="B34" s="139"/>
      <c r="C34" s="16" t="s">
        <v>607</v>
      </c>
      <c r="D34" s="20" t="s">
        <v>609</v>
      </c>
      <c r="E34" s="20"/>
      <c r="F34" s="46">
        <v>0.03</v>
      </c>
      <c r="G34" s="46" t="str">
        <f t="shared" si="0"/>
        <v/>
      </c>
      <c r="H34" s="46">
        <v>0.27</v>
      </c>
      <c r="I34" s="46" t="str">
        <f t="shared" si="1"/>
        <v/>
      </c>
      <c r="J34" s="24"/>
      <c r="K34" s="22"/>
    </row>
    <row r="35" spans="1:11" ht="13.9" customHeight="1" x14ac:dyDescent="0.2">
      <c r="A35" s="47"/>
      <c r="B35" s="138"/>
      <c r="C35" s="16" t="s">
        <v>366</v>
      </c>
      <c r="D35" s="20" t="s">
        <v>371</v>
      </c>
      <c r="E35" s="20"/>
      <c r="F35" s="46">
        <v>2.5000000000000001E-2</v>
      </c>
      <c r="G35" s="46" t="str">
        <f>IF(B35&gt;0, B35*F35, "")</f>
        <v/>
      </c>
      <c r="H35" s="46">
        <v>3.5000000000000003E-2</v>
      </c>
      <c r="I35" s="46" t="str">
        <f>IF(B35&gt;0, B35*H35, "")</f>
        <v/>
      </c>
      <c r="J35" s="24"/>
      <c r="K35" s="22"/>
    </row>
    <row r="36" spans="1:11" ht="13.9" customHeight="1" x14ac:dyDescent="0.2">
      <c r="A36" s="47"/>
      <c r="B36" s="139"/>
      <c r="C36" s="16" t="s">
        <v>366</v>
      </c>
      <c r="D36" s="20" t="s">
        <v>380</v>
      </c>
      <c r="E36" s="20"/>
      <c r="F36" s="46">
        <v>0.01</v>
      </c>
      <c r="G36" s="46" t="str">
        <f>IF(B36&gt;0, B36*F36, "")</f>
        <v/>
      </c>
      <c r="H36" s="46">
        <v>0.13500000000000001</v>
      </c>
      <c r="I36" s="46" t="str">
        <f>IF(B36&gt;0, B36*H36, "")</f>
        <v/>
      </c>
      <c r="J36" s="24"/>
      <c r="K36" s="22"/>
    </row>
    <row r="37" spans="1:11" ht="13.9" customHeight="1" x14ac:dyDescent="0.2">
      <c r="A37" s="47"/>
      <c r="B37" s="139"/>
      <c r="C37" s="16" t="s">
        <v>367</v>
      </c>
      <c r="D37" s="20" t="s">
        <v>372</v>
      </c>
      <c r="E37" s="20"/>
      <c r="F37" s="46">
        <v>2.5000000000000001E-2</v>
      </c>
      <c r="G37" s="46" t="str">
        <f t="shared" si="0"/>
        <v/>
      </c>
      <c r="H37" s="46">
        <v>2.5000000000000001E-2</v>
      </c>
      <c r="I37" s="46" t="str">
        <f t="shared" si="1"/>
        <v/>
      </c>
      <c r="J37" s="24"/>
      <c r="K37" s="22"/>
    </row>
    <row r="38" spans="1:11" ht="13.9" customHeight="1" x14ac:dyDescent="0.2">
      <c r="A38" s="47"/>
      <c r="B38" s="139"/>
      <c r="C38" s="16" t="s">
        <v>367</v>
      </c>
      <c r="D38" s="20" t="s">
        <v>373</v>
      </c>
      <c r="E38" s="20"/>
      <c r="F38" s="46">
        <v>0.01</v>
      </c>
      <c r="G38" s="46" t="str">
        <f t="shared" si="0"/>
        <v/>
      </c>
      <c r="H38" s="46">
        <v>0.215</v>
      </c>
      <c r="I38" s="46" t="str">
        <f t="shared" si="1"/>
        <v/>
      </c>
      <c r="J38" s="24"/>
      <c r="K38" s="22"/>
    </row>
    <row r="39" spans="1:11" ht="13.9" customHeight="1" x14ac:dyDescent="0.2">
      <c r="A39" s="47"/>
      <c r="B39" s="139"/>
      <c r="C39" s="16" t="s">
        <v>368</v>
      </c>
      <c r="D39" s="20" t="s">
        <v>374</v>
      </c>
      <c r="E39" s="20"/>
      <c r="F39" s="46">
        <v>2.5000000000000001E-2</v>
      </c>
      <c r="G39" s="46" t="str">
        <f t="shared" si="0"/>
        <v/>
      </c>
      <c r="H39" s="46">
        <v>2.5000000000000001E-2</v>
      </c>
      <c r="I39" s="46" t="str">
        <f t="shared" si="1"/>
        <v/>
      </c>
      <c r="J39" s="24"/>
      <c r="K39" s="22"/>
    </row>
    <row r="40" spans="1:11" ht="13.9" customHeight="1" x14ac:dyDescent="0.2">
      <c r="A40" s="47"/>
      <c r="B40" s="139"/>
      <c r="C40" s="16" t="s">
        <v>369</v>
      </c>
      <c r="D40" s="20" t="s">
        <v>376</v>
      </c>
      <c r="E40" s="20"/>
      <c r="F40" s="46">
        <v>0.03</v>
      </c>
      <c r="G40" s="46" t="str">
        <f t="shared" si="0"/>
        <v/>
      </c>
      <c r="H40" s="46">
        <v>0.03</v>
      </c>
      <c r="I40" s="46" t="str">
        <f t="shared" si="1"/>
        <v/>
      </c>
      <c r="J40" s="24"/>
      <c r="K40" s="22"/>
    </row>
    <row r="41" spans="1:11" ht="13.9" customHeight="1" x14ac:dyDescent="0.2">
      <c r="A41" s="47"/>
      <c r="B41" s="139"/>
      <c r="C41" s="16" t="s">
        <v>551</v>
      </c>
      <c r="D41" s="157" t="s">
        <v>552</v>
      </c>
      <c r="E41" s="157"/>
      <c r="F41" s="46">
        <v>0.01</v>
      </c>
      <c r="G41" s="46" t="str">
        <f t="shared" si="0"/>
        <v/>
      </c>
      <c r="H41" s="46">
        <v>0.01</v>
      </c>
      <c r="I41" s="46" t="str">
        <f t="shared" si="1"/>
        <v/>
      </c>
      <c r="J41" s="24"/>
      <c r="K41" s="22"/>
    </row>
    <row r="42" spans="1:11" ht="13.9" customHeight="1" x14ac:dyDescent="0.2">
      <c r="A42" s="47"/>
      <c r="B42" s="139"/>
      <c r="C42" s="16" t="s">
        <v>370</v>
      </c>
      <c r="D42" s="20" t="s">
        <v>375</v>
      </c>
      <c r="E42" s="20"/>
      <c r="F42" s="46">
        <v>0.04</v>
      </c>
      <c r="G42" s="46" t="str">
        <f t="shared" si="0"/>
        <v/>
      </c>
      <c r="H42" s="46">
        <v>0.04</v>
      </c>
      <c r="I42" s="46" t="str">
        <f t="shared" si="1"/>
        <v/>
      </c>
      <c r="J42" s="24"/>
      <c r="K42" s="22"/>
    </row>
    <row r="43" spans="1:11" ht="13.9" customHeight="1" x14ac:dyDescent="0.2">
      <c r="A43" s="16"/>
      <c r="B43" s="48"/>
      <c r="C43" s="16" t="s">
        <v>615</v>
      </c>
      <c r="D43" s="20" t="s">
        <v>617</v>
      </c>
      <c r="E43" s="20"/>
      <c r="F43" s="46">
        <v>0.05</v>
      </c>
      <c r="G43" s="46" t="str">
        <f t="shared" ref="G43:G45" si="2">IF(B43&gt;0, B43*F43, "")</f>
        <v/>
      </c>
      <c r="H43" s="46">
        <v>0.05</v>
      </c>
      <c r="I43" s="46" t="str">
        <f t="shared" ref="I43:I45" si="3">IF(B43&gt;0, B43*H43, "")</f>
        <v/>
      </c>
      <c r="J43" s="24"/>
      <c r="K43" s="22"/>
    </row>
    <row r="44" spans="1:11" ht="13.9" customHeight="1" x14ac:dyDescent="0.2">
      <c r="A44" s="16"/>
      <c r="B44" s="48"/>
      <c r="C44" s="16" t="s">
        <v>614</v>
      </c>
      <c r="D44" s="20" t="s">
        <v>616</v>
      </c>
      <c r="E44" s="20"/>
      <c r="F44" s="46">
        <v>9.5000000000000001E-2</v>
      </c>
      <c r="G44" s="46" t="str">
        <f t="shared" si="2"/>
        <v/>
      </c>
      <c r="H44" s="46">
        <v>9.5000000000000001E-2</v>
      </c>
      <c r="I44" s="46" t="str">
        <f t="shared" si="3"/>
        <v/>
      </c>
      <c r="J44" s="24"/>
      <c r="K44" s="22"/>
    </row>
    <row r="45" spans="1:11" ht="13.9" customHeight="1" x14ac:dyDescent="0.2">
      <c r="A45" s="16"/>
      <c r="B45" s="140"/>
      <c r="C45" s="16" t="s">
        <v>722</v>
      </c>
      <c r="D45" s="20" t="s">
        <v>723</v>
      </c>
      <c r="E45" s="20"/>
      <c r="F45" s="46">
        <v>1.7999999999999999E-2</v>
      </c>
      <c r="G45" s="46" t="str">
        <f t="shared" si="2"/>
        <v/>
      </c>
      <c r="H45" s="46">
        <v>1.9E-2</v>
      </c>
      <c r="I45" s="46" t="str">
        <f t="shared" si="3"/>
        <v/>
      </c>
      <c r="J45" s="24"/>
      <c r="K45" s="22"/>
    </row>
    <row r="46" spans="1:11" x14ac:dyDescent="0.2">
      <c r="A46" s="49"/>
      <c r="B46" s="174" t="s">
        <v>611</v>
      </c>
      <c r="C46" s="154"/>
      <c r="D46" s="154"/>
      <c r="E46" s="154"/>
      <c r="F46" s="154"/>
      <c r="G46" s="50"/>
      <c r="H46" s="50"/>
      <c r="I46" s="51"/>
      <c r="J46" s="24"/>
      <c r="K46" s="22"/>
    </row>
    <row r="47" spans="1:11" x14ac:dyDescent="0.2">
      <c r="A47" s="16"/>
      <c r="B47" s="16" t="s">
        <v>353</v>
      </c>
      <c r="C47" s="16"/>
      <c r="D47" s="16"/>
      <c r="E47" s="52"/>
      <c r="F47" s="26" t="s">
        <v>52</v>
      </c>
      <c r="G47" s="43">
        <f>SUM(G24:G45)</f>
        <v>0</v>
      </c>
      <c r="H47" s="26" t="s">
        <v>53</v>
      </c>
      <c r="I47" s="43">
        <f>SUM(I24:I45)</f>
        <v>0</v>
      </c>
      <c r="J47" s="24"/>
      <c r="K47" s="22"/>
    </row>
    <row r="48" spans="1:11" ht="13.5" customHeight="1" x14ac:dyDescent="0.2">
      <c r="A48" s="16"/>
      <c r="B48" s="28" t="s">
        <v>379</v>
      </c>
      <c r="C48" s="16"/>
      <c r="D48" s="16"/>
      <c r="E48" s="53"/>
      <c r="F48" s="16"/>
      <c r="G48" s="16"/>
      <c r="H48" s="16"/>
      <c r="I48" s="16"/>
      <c r="J48" s="24"/>
      <c r="K48" s="22"/>
    </row>
    <row r="49" spans="1:11" ht="12.75" customHeight="1" thickBot="1" x14ac:dyDescent="0.25">
      <c r="A49" s="16"/>
      <c r="B49" s="158" t="s">
        <v>325</v>
      </c>
      <c r="C49" s="159"/>
      <c r="D49" s="159"/>
      <c r="E49" s="133"/>
      <c r="F49" s="159" t="s">
        <v>3</v>
      </c>
      <c r="G49" s="159"/>
      <c r="H49" s="159" t="s">
        <v>4</v>
      </c>
      <c r="I49" s="159"/>
      <c r="J49" s="159"/>
      <c r="K49" s="22"/>
    </row>
    <row r="50" spans="1:11" ht="12.75" customHeight="1" x14ac:dyDescent="0.2">
      <c r="A50" s="16"/>
      <c r="B50" s="171" t="s">
        <v>652</v>
      </c>
      <c r="C50" s="171"/>
      <c r="D50" s="171"/>
      <c r="E50" s="171"/>
      <c r="F50" s="171"/>
      <c r="G50" s="171"/>
      <c r="H50" s="171"/>
      <c r="I50" s="171"/>
      <c r="J50" s="171"/>
      <c r="K50" s="22"/>
    </row>
    <row r="51" spans="1:11" ht="12.75" customHeight="1" x14ac:dyDescent="0.2">
      <c r="A51" s="16"/>
      <c r="B51" s="171"/>
      <c r="C51" s="171"/>
      <c r="D51" s="171"/>
      <c r="E51" s="171"/>
      <c r="F51" s="171"/>
      <c r="G51" s="171"/>
      <c r="H51" s="171"/>
      <c r="I51" s="171"/>
      <c r="J51" s="171"/>
      <c r="K51" s="22"/>
    </row>
    <row r="52" spans="1:11" ht="12.75" x14ac:dyDescent="0.2">
      <c r="A52" s="16"/>
      <c r="B52" s="48"/>
      <c r="C52" s="16" t="s">
        <v>619</v>
      </c>
      <c r="D52" s="16" t="s">
        <v>41</v>
      </c>
      <c r="E52" s="16"/>
      <c r="F52" s="21">
        <v>2.9999999999999997E-4</v>
      </c>
      <c r="G52" s="21" t="str">
        <f t="shared" ref="G52:G60" si="4">IF(B52&gt;0, F52*B52, "")</f>
        <v/>
      </c>
      <c r="H52" s="21">
        <v>2.9999999999999997E-4</v>
      </c>
      <c r="I52" s="21" t="str">
        <f t="shared" ref="I52:I60" si="5">IF(B52&gt;0, H52*B52, "")</f>
        <v/>
      </c>
      <c r="J52" s="134"/>
      <c r="K52" s="22"/>
    </row>
    <row r="53" spans="1:11" ht="12.75" x14ac:dyDescent="0.2">
      <c r="A53" s="16"/>
      <c r="B53" s="48"/>
      <c r="C53" s="16" t="s">
        <v>620</v>
      </c>
      <c r="D53" s="16" t="s">
        <v>42</v>
      </c>
      <c r="E53" s="16"/>
      <c r="F53" s="21">
        <v>2.9999999999999997E-4</v>
      </c>
      <c r="G53" s="21" t="str">
        <f t="shared" si="4"/>
        <v/>
      </c>
      <c r="H53" s="21">
        <v>2.9999999999999997E-4</v>
      </c>
      <c r="I53" s="21" t="str">
        <f t="shared" si="5"/>
        <v/>
      </c>
      <c r="J53" s="134"/>
      <c r="K53" s="22"/>
    </row>
    <row r="54" spans="1:11" ht="12.75" x14ac:dyDescent="0.2">
      <c r="A54" s="16"/>
      <c r="B54" s="48"/>
      <c r="C54" s="16" t="s">
        <v>621</v>
      </c>
      <c r="D54" s="16" t="s">
        <v>44</v>
      </c>
      <c r="E54" s="16"/>
      <c r="F54" s="21">
        <v>2.9999999999999997E-4</v>
      </c>
      <c r="G54" s="21" t="str">
        <f t="shared" si="4"/>
        <v/>
      </c>
      <c r="H54" s="21">
        <v>2.9999999999999997E-4</v>
      </c>
      <c r="I54" s="21" t="str">
        <f t="shared" si="5"/>
        <v/>
      </c>
      <c r="J54" s="134"/>
      <c r="K54" s="22"/>
    </row>
    <row r="55" spans="1:11" ht="12.75" x14ac:dyDescent="0.2">
      <c r="A55" s="16"/>
      <c r="B55" s="48"/>
      <c r="C55" s="16" t="s">
        <v>622</v>
      </c>
      <c r="D55" s="16" t="s">
        <v>524</v>
      </c>
      <c r="E55" s="16"/>
      <c r="F55" s="21">
        <v>2.9999999999999997E-4</v>
      </c>
      <c r="G55" s="21" t="str">
        <f t="shared" si="4"/>
        <v/>
      </c>
      <c r="H55" s="21">
        <v>2.9999999999999997E-4</v>
      </c>
      <c r="I55" s="21" t="str">
        <f t="shared" si="5"/>
        <v/>
      </c>
      <c r="J55" s="134"/>
      <c r="K55" s="22"/>
    </row>
    <row r="56" spans="1:11" ht="12.75" x14ac:dyDescent="0.2">
      <c r="A56" s="16"/>
      <c r="B56" s="54"/>
      <c r="C56" s="16" t="s">
        <v>630</v>
      </c>
      <c r="D56" s="16" t="s">
        <v>633</v>
      </c>
      <c r="E56" s="16"/>
      <c r="F56" s="21">
        <v>2.9999999999999997E-4</v>
      </c>
      <c r="G56" s="21" t="str">
        <f t="shared" ref="G56:G57" si="6">+IF(B56&gt;0,F56*B56,"")</f>
        <v/>
      </c>
      <c r="H56" s="21">
        <v>2.9999999999999997E-4</v>
      </c>
      <c r="I56" s="21" t="str">
        <f t="shared" si="5"/>
        <v/>
      </c>
      <c r="J56" s="134"/>
      <c r="K56" s="22"/>
    </row>
    <row r="57" spans="1:11" ht="12.75" x14ac:dyDescent="0.2">
      <c r="A57" s="16"/>
      <c r="B57" s="54"/>
      <c r="C57" s="16" t="s">
        <v>631</v>
      </c>
      <c r="D57" s="16" t="s">
        <v>632</v>
      </c>
      <c r="E57" s="16"/>
      <c r="F57" s="21">
        <v>2.9999999999999997E-4</v>
      </c>
      <c r="G57" s="21" t="str">
        <f t="shared" si="6"/>
        <v/>
      </c>
      <c r="H57" s="21">
        <v>2.9999999999999997E-4</v>
      </c>
      <c r="I57" s="21" t="str">
        <f t="shared" si="5"/>
        <v/>
      </c>
      <c r="J57" s="134"/>
      <c r="K57" s="22"/>
    </row>
    <row r="58" spans="1:11" ht="12.75" x14ac:dyDescent="0.2">
      <c r="A58" s="16"/>
      <c r="B58" s="54"/>
      <c r="C58" s="16" t="s">
        <v>549</v>
      </c>
      <c r="D58" s="16" t="s">
        <v>550</v>
      </c>
      <c r="E58" s="16"/>
      <c r="F58" s="21">
        <v>0.01</v>
      </c>
      <c r="G58" s="21" t="str">
        <f t="shared" si="4"/>
        <v/>
      </c>
      <c r="H58" s="21">
        <v>1.4999999999999999E-2</v>
      </c>
      <c r="I58" s="21" t="str">
        <f t="shared" si="5"/>
        <v/>
      </c>
      <c r="J58" s="134"/>
      <c r="K58" s="22"/>
    </row>
    <row r="59" spans="1:11" ht="12.75" x14ac:dyDescent="0.2">
      <c r="A59" s="16"/>
      <c r="B59" s="48"/>
      <c r="C59" s="16" t="s">
        <v>623</v>
      </c>
      <c r="D59" s="16" t="s">
        <v>515</v>
      </c>
      <c r="E59" s="16"/>
      <c r="F59" s="21">
        <v>2.9999999999999997E-4</v>
      </c>
      <c r="G59" s="21" t="str">
        <f t="shared" si="4"/>
        <v/>
      </c>
      <c r="H59" s="21">
        <v>2.9999999999999997E-4</v>
      </c>
      <c r="I59" s="21" t="str">
        <f t="shared" si="5"/>
        <v/>
      </c>
      <c r="J59" s="134"/>
      <c r="K59" s="22"/>
    </row>
    <row r="60" spans="1:11" ht="12.75" x14ac:dyDescent="0.2">
      <c r="A60" s="16"/>
      <c r="B60" s="48"/>
      <c r="C60" s="16" t="s">
        <v>624</v>
      </c>
      <c r="D60" s="16" t="s">
        <v>653</v>
      </c>
      <c r="E60" s="16"/>
      <c r="F60" s="21">
        <v>5.0000000000000001E-4</v>
      </c>
      <c r="G60" s="21" t="str">
        <f t="shared" si="4"/>
        <v/>
      </c>
      <c r="H60" s="21">
        <v>5.0000000000000001E-4</v>
      </c>
      <c r="I60" s="21" t="str">
        <f t="shared" si="5"/>
        <v/>
      </c>
      <c r="J60" s="134"/>
      <c r="K60" s="22"/>
    </row>
    <row r="61" spans="1:11" ht="12.75" x14ac:dyDescent="0.2">
      <c r="A61" s="16"/>
      <c r="B61" s="48"/>
      <c r="C61" s="16" t="s">
        <v>525</v>
      </c>
      <c r="D61" s="16" t="s">
        <v>378</v>
      </c>
      <c r="E61" s="16"/>
      <c r="F61" s="21">
        <v>2.0000000000000001E-4</v>
      </c>
      <c r="G61" s="21" t="str">
        <f>IF(B61&gt;0, F61*B61, "")</f>
        <v/>
      </c>
      <c r="H61" s="21">
        <v>2.0000000000000001E-4</v>
      </c>
      <c r="I61" s="21" t="str">
        <f>IF(B61&gt;0, H61*B61, "")</f>
        <v/>
      </c>
      <c r="J61" s="134"/>
      <c r="K61" s="22"/>
    </row>
    <row r="62" spans="1:11" ht="12.75" x14ac:dyDescent="0.2">
      <c r="A62" s="16"/>
      <c r="B62" s="48"/>
      <c r="C62" s="16" t="s">
        <v>526</v>
      </c>
      <c r="D62" s="16" t="s">
        <v>527</v>
      </c>
      <c r="E62" s="16"/>
      <c r="F62" s="21">
        <v>2.0000000000000001E-4</v>
      </c>
      <c r="G62" s="21" t="str">
        <f t="shared" ref="G62:G77" si="7">IF(B62&gt;0, F62*B62, "")</f>
        <v/>
      </c>
      <c r="H62" s="21">
        <v>2.0000000000000001E-4</v>
      </c>
      <c r="I62" s="21" t="str">
        <f t="shared" ref="I62:I77" si="8">IF(B62&gt;0, H62*B62, "")</f>
        <v/>
      </c>
      <c r="J62" s="134"/>
      <c r="K62" s="22"/>
    </row>
    <row r="63" spans="1:11" ht="12.75" x14ac:dyDescent="0.2">
      <c r="A63" s="16"/>
      <c r="B63" s="48"/>
      <c r="C63" s="16" t="s">
        <v>528</v>
      </c>
      <c r="D63" s="16" t="s">
        <v>529</v>
      </c>
      <c r="E63" s="16"/>
      <c r="F63" s="21">
        <v>2.4000000000000001E-4</v>
      </c>
      <c r="G63" s="21" t="str">
        <f t="shared" si="7"/>
        <v/>
      </c>
      <c r="H63" s="21">
        <v>2.4000000000000001E-4</v>
      </c>
      <c r="I63" s="21" t="str">
        <f t="shared" si="8"/>
        <v/>
      </c>
      <c r="J63" s="134"/>
      <c r="K63" s="22"/>
    </row>
    <row r="64" spans="1:11" ht="12.75" x14ac:dyDescent="0.2">
      <c r="A64" s="16"/>
      <c r="B64" s="48"/>
      <c r="C64" s="16" t="s">
        <v>530</v>
      </c>
      <c r="D64" s="16" t="s">
        <v>531</v>
      </c>
      <c r="E64" s="16"/>
      <c r="F64" s="21">
        <v>2.4000000000000001E-4</v>
      </c>
      <c r="G64" s="21" t="str">
        <f t="shared" si="7"/>
        <v/>
      </c>
      <c r="H64" s="21">
        <v>2.4000000000000001E-4</v>
      </c>
      <c r="I64" s="21" t="str">
        <f t="shared" si="8"/>
        <v/>
      </c>
      <c r="J64" s="134"/>
      <c r="K64" s="22"/>
    </row>
    <row r="65" spans="1:11" ht="12.75" x14ac:dyDescent="0.2">
      <c r="A65" s="16"/>
      <c r="B65" s="48"/>
      <c r="C65" s="16" t="s">
        <v>532</v>
      </c>
      <c r="D65" s="16" t="s">
        <v>533</v>
      </c>
      <c r="E65" s="16"/>
      <c r="F65" s="21">
        <v>2.4000000000000001E-4</v>
      </c>
      <c r="G65" s="21" t="str">
        <f t="shared" si="7"/>
        <v/>
      </c>
      <c r="H65" s="21">
        <v>2.4000000000000001E-4</v>
      </c>
      <c r="I65" s="21" t="str">
        <f t="shared" si="8"/>
        <v/>
      </c>
      <c r="J65" s="134"/>
      <c r="K65" s="22"/>
    </row>
    <row r="66" spans="1:11" ht="12.75" x14ac:dyDescent="0.2">
      <c r="A66" s="16"/>
      <c r="B66" s="48"/>
      <c r="C66" s="16" t="s">
        <v>534</v>
      </c>
      <c r="D66" s="16" t="s">
        <v>535</v>
      </c>
      <c r="E66" s="16"/>
      <c r="F66" s="21">
        <v>2.4000000000000001E-4</v>
      </c>
      <c r="G66" s="21" t="str">
        <f t="shared" si="7"/>
        <v/>
      </c>
      <c r="H66" s="21">
        <v>2.4000000000000001E-4</v>
      </c>
      <c r="I66" s="21" t="str">
        <f t="shared" si="8"/>
        <v/>
      </c>
      <c r="J66" s="134"/>
      <c r="K66" s="22"/>
    </row>
    <row r="67" spans="1:11" ht="12.75" x14ac:dyDescent="0.2">
      <c r="A67" s="16"/>
      <c r="B67" s="48"/>
      <c r="C67" s="16" t="s">
        <v>536</v>
      </c>
      <c r="D67" s="16" t="s">
        <v>537</v>
      </c>
      <c r="E67" s="16"/>
      <c r="F67" s="21">
        <v>2.4000000000000001E-4</v>
      </c>
      <c r="G67" s="21" t="str">
        <f t="shared" si="7"/>
        <v/>
      </c>
      <c r="H67" s="21">
        <v>2.4000000000000001E-4</v>
      </c>
      <c r="I67" s="21" t="str">
        <f t="shared" si="8"/>
        <v/>
      </c>
      <c r="J67" s="134"/>
      <c r="K67" s="22"/>
    </row>
    <row r="68" spans="1:11" ht="12.75" x14ac:dyDescent="0.2">
      <c r="A68" s="16"/>
      <c r="B68" s="48"/>
      <c r="C68" s="16" t="s">
        <v>538</v>
      </c>
      <c r="D68" s="16" t="s">
        <v>539</v>
      </c>
      <c r="E68" s="16"/>
      <c r="F68" s="21">
        <v>2.4000000000000001E-4</v>
      </c>
      <c r="G68" s="21" t="str">
        <f t="shared" si="7"/>
        <v/>
      </c>
      <c r="H68" s="21">
        <v>2.4000000000000001E-4</v>
      </c>
      <c r="I68" s="21" t="str">
        <f t="shared" si="8"/>
        <v/>
      </c>
      <c r="J68" s="134"/>
      <c r="K68" s="22"/>
    </row>
    <row r="69" spans="1:11" ht="12.75" x14ac:dyDescent="0.2">
      <c r="A69" s="16"/>
      <c r="B69" s="48"/>
      <c r="C69" s="16" t="s">
        <v>540</v>
      </c>
      <c r="D69" s="16" t="s">
        <v>541</v>
      </c>
      <c r="E69" s="16"/>
      <c r="F69" s="21">
        <v>2.0000000000000001E-4</v>
      </c>
      <c r="G69" s="21" t="str">
        <f t="shared" si="7"/>
        <v/>
      </c>
      <c r="H69" s="21">
        <v>2.0000000000000001E-4</v>
      </c>
      <c r="I69" s="21" t="str">
        <f t="shared" si="8"/>
        <v/>
      </c>
      <c r="J69" s="134"/>
      <c r="K69" s="22"/>
    </row>
    <row r="70" spans="1:11" ht="12.75" x14ac:dyDescent="0.2">
      <c r="A70" s="16"/>
      <c r="B70" s="48"/>
      <c r="C70" s="16" t="s">
        <v>542</v>
      </c>
      <c r="D70" s="16" t="s">
        <v>543</v>
      </c>
      <c r="E70" s="16"/>
      <c r="F70" s="21">
        <v>2.0000000000000001E-4</v>
      </c>
      <c r="G70" s="21" t="str">
        <f t="shared" si="7"/>
        <v/>
      </c>
      <c r="H70" s="21">
        <v>2.0000000000000001E-4</v>
      </c>
      <c r="I70" s="21" t="str">
        <f t="shared" si="8"/>
        <v/>
      </c>
      <c r="J70" s="134"/>
      <c r="K70" s="22"/>
    </row>
    <row r="71" spans="1:11" ht="12.75" x14ac:dyDescent="0.2">
      <c r="A71" s="16"/>
      <c r="B71" s="54"/>
      <c r="C71" s="16" t="s">
        <v>562</v>
      </c>
      <c r="D71" s="16" t="s">
        <v>544</v>
      </c>
      <c r="E71" s="16"/>
      <c r="F71" s="21">
        <v>1.4999999999999999E-4</v>
      </c>
      <c r="G71" s="21" t="str">
        <f t="shared" si="7"/>
        <v/>
      </c>
      <c r="H71" s="21">
        <v>1.4999999999999999E-4</v>
      </c>
      <c r="I71" s="21" t="str">
        <f t="shared" si="8"/>
        <v/>
      </c>
      <c r="J71" s="134"/>
      <c r="K71" s="22"/>
    </row>
    <row r="72" spans="1:11" ht="12.75" x14ac:dyDescent="0.2">
      <c r="A72" s="16"/>
      <c r="B72" s="55"/>
      <c r="C72" s="17" t="s">
        <v>545</v>
      </c>
      <c r="D72" s="20" t="s">
        <v>546</v>
      </c>
      <c r="E72" s="20"/>
      <c r="F72" s="21">
        <v>2.4000000000000001E-4</v>
      </c>
      <c r="G72" s="21" t="str">
        <f t="shared" si="7"/>
        <v/>
      </c>
      <c r="H72" s="21">
        <v>2.4000000000000001E-4</v>
      </c>
      <c r="I72" s="21" t="str">
        <f t="shared" si="8"/>
        <v/>
      </c>
      <c r="J72" s="134"/>
      <c r="K72" s="22"/>
    </row>
    <row r="73" spans="1:11" ht="12.75" x14ac:dyDescent="0.2">
      <c r="A73" s="16"/>
      <c r="B73" s="48"/>
      <c r="C73" s="16" t="s">
        <v>547</v>
      </c>
      <c r="D73" s="16" t="s">
        <v>548</v>
      </c>
      <c r="E73" s="16"/>
      <c r="F73" s="21">
        <v>2.0000000000000001E-4</v>
      </c>
      <c r="G73" s="21" t="str">
        <f t="shared" si="7"/>
        <v/>
      </c>
      <c r="H73" s="21">
        <v>2.0000000000000001E-4</v>
      </c>
      <c r="I73" s="21" t="str">
        <f t="shared" si="8"/>
        <v/>
      </c>
      <c r="J73" s="134"/>
      <c r="K73" s="22"/>
    </row>
    <row r="74" spans="1:11" ht="12.75" x14ac:dyDescent="0.2">
      <c r="A74" s="16"/>
      <c r="B74" s="54"/>
      <c r="C74" s="16" t="s">
        <v>654</v>
      </c>
      <c r="D74" s="16" t="s">
        <v>563</v>
      </c>
      <c r="E74" s="16"/>
      <c r="F74" s="21">
        <v>2.0000000000000001E-4</v>
      </c>
      <c r="G74" s="21" t="str">
        <f t="shared" si="7"/>
        <v/>
      </c>
      <c r="H74" s="21">
        <v>2.0000000000000001E-4</v>
      </c>
      <c r="I74" s="21" t="str">
        <f t="shared" si="8"/>
        <v/>
      </c>
      <c r="J74" s="134"/>
      <c r="K74" s="22"/>
    </row>
    <row r="75" spans="1:11" ht="12.75" x14ac:dyDescent="0.2">
      <c r="A75" s="16"/>
      <c r="B75" s="54"/>
      <c r="C75" s="16" t="s">
        <v>655</v>
      </c>
      <c r="D75" s="16" t="s">
        <v>634</v>
      </c>
      <c r="E75" s="16"/>
      <c r="F75" s="21">
        <v>2.0000000000000001E-4</v>
      </c>
      <c r="G75" s="21" t="str">
        <f t="shared" si="7"/>
        <v/>
      </c>
      <c r="H75" s="21">
        <v>2.0000000000000001E-4</v>
      </c>
      <c r="I75" s="21" t="str">
        <f t="shared" si="8"/>
        <v/>
      </c>
      <c r="J75" s="134"/>
      <c r="K75" s="22"/>
    </row>
    <row r="76" spans="1:11" ht="12.75" x14ac:dyDescent="0.2">
      <c r="A76" s="16"/>
      <c r="B76" s="54"/>
      <c r="C76" s="16" t="s">
        <v>656</v>
      </c>
      <c r="D76" s="16" t="s">
        <v>564</v>
      </c>
      <c r="E76" s="16"/>
      <c r="F76" s="21">
        <v>2.0000000000000001E-4</v>
      </c>
      <c r="G76" s="21" t="str">
        <f t="shared" si="7"/>
        <v/>
      </c>
      <c r="H76" s="21">
        <v>2.0000000000000001E-4</v>
      </c>
      <c r="I76" s="21" t="str">
        <f t="shared" si="8"/>
        <v/>
      </c>
      <c r="J76" s="134"/>
      <c r="K76" s="22"/>
    </row>
    <row r="77" spans="1:11" ht="13.5" thickBot="1" x14ac:dyDescent="0.25">
      <c r="A77" s="16"/>
      <c r="B77" s="56"/>
      <c r="C77" s="18" t="s">
        <v>625</v>
      </c>
      <c r="D77" s="18" t="s">
        <v>565</v>
      </c>
      <c r="E77" s="18"/>
      <c r="F77" s="19">
        <v>1.4999999999999999E-4</v>
      </c>
      <c r="G77" s="19" t="str">
        <f t="shared" si="7"/>
        <v/>
      </c>
      <c r="H77" s="19">
        <v>1.4999999999999999E-4</v>
      </c>
      <c r="I77" s="19" t="str">
        <f t="shared" si="8"/>
        <v/>
      </c>
      <c r="J77" s="135"/>
      <c r="K77" s="22"/>
    </row>
    <row r="78" spans="1:11" ht="12.75" thickTop="1" x14ac:dyDescent="0.2">
      <c r="A78" s="16"/>
      <c r="B78" s="171" t="s">
        <v>657</v>
      </c>
      <c r="C78" s="171"/>
      <c r="D78" s="171"/>
      <c r="E78" s="171"/>
      <c r="F78" s="171"/>
      <c r="G78" s="171"/>
      <c r="H78" s="171"/>
      <c r="I78" s="171"/>
      <c r="J78" s="171"/>
      <c r="K78" s="22"/>
    </row>
    <row r="79" spans="1:11" x14ac:dyDescent="0.2">
      <c r="A79" s="16"/>
      <c r="B79" s="171"/>
      <c r="C79" s="171"/>
      <c r="D79" s="171"/>
      <c r="E79" s="171"/>
      <c r="F79" s="171"/>
      <c r="G79" s="171"/>
      <c r="H79" s="171"/>
      <c r="I79" s="171"/>
      <c r="J79" s="171"/>
      <c r="K79" s="22"/>
    </row>
    <row r="80" spans="1:11" ht="12.75" x14ac:dyDescent="0.2">
      <c r="A80" s="16"/>
      <c r="B80" s="48"/>
      <c r="C80" s="16" t="s">
        <v>658</v>
      </c>
      <c r="D80" s="16" t="s">
        <v>41</v>
      </c>
      <c r="E80" s="16"/>
      <c r="F80" s="21">
        <v>2.9999999999999997E-4</v>
      </c>
      <c r="G80" s="21" t="str">
        <f t="shared" ref="G80:G92" si="9">IF(B80&gt;0, F80*B80, "")</f>
        <v/>
      </c>
      <c r="H80" s="21">
        <v>2.9999999999999997E-4</v>
      </c>
      <c r="I80" s="21" t="str">
        <f t="shared" ref="I80:I96" si="10">IF(B80&gt;0, H80*B80, "")</f>
        <v/>
      </c>
      <c r="J80" s="134"/>
      <c r="K80" s="22"/>
    </row>
    <row r="81" spans="1:11" ht="12.75" x14ac:dyDescent="0.2">
      <c r="A81" s="16"/>
      <c r="B81" s="48"/>
      <c r="C81" s="16" t="s">
        <v>659</v>
      </c>
      <c r="D81" s="16" t="s">
        <v>660</v>
      </c>
      <c r="E81" s="16"/>
      <c r="F81" s="21">
        <v>2.9999999999999997E-4</v>
      </c>
      <c r="G81" s="21" t="str">
        <f t="shared" si="9"/>
        <v/>
      </c>
      <c r="H81" s="21">
        <v>2.9999999999999997E-4</v>
      </c>
      <c r="I81" s="21" t="str">
        <f t="shared" si="10"/>
        <v/>
      </c>
      <c r="J81" s="134"/>
      <c r="K81" s="22"/>
    </row>
    <row r="82" spans="1:11" ht="12.75" x14ac:dyDescent="0.2">
      <c r="A82" s="16"/>
      <c r="B82" s="48"/>
      <c r="C82" s="16" t="s">
        <v>661</v>
      </c>
      <c r="D82" s="16" t="s">
        <v>42</v>
      </c>
      <c r="E82" s="16"/>
      <c r="F82" s="21">
        <v>2.9999999999999997E-4</v>
      </c>
      <c r="G82" s="21" t="str">
        <f t="shared" si="9"/>
        <v/>
      </c>
      <c r="H82" s="21">
        <v>2.9999999999999997E-4</v>
      </c>
      <c r="I82" s="21" t="str">
        <f t="shared" si="10"/>
        <v/>
      </c>
      <c r="J82" s="134"/>
      <c r="K82" s="22"/>
    </row>
    <row r="83" spans="1:11" ht="12.75" x14ac:dyDescent="0.2">
      <c r="A83" s="16"/>
      <c r="B83" s="48"/>
      <c r="C83" s="16" t="s">
        <v>662</v>
      </c>
      <c r="D83" s="16" t="s">
        <v>663</v>
      </c>
      <c r="E83" s="16"/>
      <c r="F83" s="21">
        <v>2.9999999999999997E-4</v>
      </c>
      <c r="G83" s="21" t="str">
        <f t="shared" si="9"/>
        <v/>
      </c>
      <c r="H83" s="21">
        <v>2.9999999999999997E-4</v>
      </c>
      <c r="I83" s="21" t="str">
        <f t="shared" si="10"/>
        <v/>
      </c>
      <c r="J83" s="134"/>
      <c r="K83" s="22"/>
    </row>
    <row r="84" spans="1:11" ht="12.75" x14ac:dyDescent="0.2">
      <c r="A84" s="16"/>
      <c r="B84" s="48"/>
      <c r="C84" s="16" t="s">
        <v>664</v>
      </c>
      <c r="D84" s="16" t="s">
        <v>44</v>
      </c>
      <c r="E84" s="16"/>
      <c r="F84" s="21">
        <v>2.9999999999999997E-4</v>
      </c>
      <c r="G84" s="21" t="str">
        <f t="shared" si="9"/>
        <v/>
      </c>
      <c r="H84" s="21">
        <v>2.9999999999999997E-4</v>
      </c>
      <c r="I84" s="21" t="str">
        <f t="shared" si="10"/>
        <v/>
      </c>
      <c r="J84" s="134"/>
      <c r="K84" s="22"/>
    </row>
    <row r="85" spans="1:11" ht="12.75" x14ac:dyDescent="0.2">
      <c r="A85" s="16"/>
      <c r="B85" s="48"/>
      <c r="C85" s="16" t="s">
        <v>665</v>
      </c>
      <c r="D85" s="16" t="s">
        <v>666</v>
      </c>
      <c r="E85" s="16"/>
      <c r="F85" s="21">
        <v>2.9999999999999997E-4</v>
      </c>
      <c r="G85" s="21" t="str">
        <f t="shared" si="9"/>
        <v/>
      </c>
      <c r="H85" s="21">
        <v>2.9999999999999997E-4</v>
      </c>
      <c r="I85" s="21" t="str">
        <f t="shared" si="10"/>
        <v/>
      </c>
      <c r="J85" s="134"/>
      <c r="K85" s="22"/>
    </row>
    <row r="86" spans="1:11" ht="12.75" x14ac:dyDescent="0.2">
      <c r="A86" s="16"/>
      <c r="B86" s="48"/>
      <c r="C86" s="16" t="s">
        <v>667</v>
      </c>
      <c r="D86" s="16" t="s">
        <v>716</v>
      </c>
      <c r="E86" s="16"/>
      <c r="F86" s="21">
        <v>2.9999999999999997E-4</v>
      </c>
      <c r="G86" s="21" t="str">
        <f t="shared" si="9"/>
        <v/>
      </c>
      <c r="H86" s="21">
        <v>2.9999999999999997E-4</v>
      </c>
      <c r="I86" s="21" t="str">
        <f t="shared" si="10"/>
        <v/>
      </c>
      <c r="J86" s="134"/>
      <c r="K86" s="22"/>
    </row>
    <row r="87" spans="1:11" ht="12.75" x14ac:dyDescent="0.2">
      <c r="A87" s="16"/>
      <c r="B87" s="48"/>
      <c r="C87" s="16" t="s">
        <v>668</v>
      </c>
      <c r="D87" s="16" t="s">
        <v>717</v>
      </c>
      <c r="E87" s="16"/>
      <c r="F87" s="21">
        <v>2.9999999999999997E-4</v>
      </c>
      <c r="G87" s="21" t="str">
        <f t="shared" si="9"/>
        <v/>
      </c>
      <c r="H87" s="21">
        <v>2.9999999999999997E-4</v>
      </c>
      <c r="I87" s="21" t="str">
        <f t="shared" si="10"/>
        <v/>
      </c>
      <c r="J87" s="134"/>
      <c r="K87" s="22"/>
    </row>
    <row r="88" spans="1:11" ht="12.75" x14ac:dyDescent="0.2">
      <c r="A88" s="16"/>
      <c r="B88" s="48"/>
      <c r="C88" s="16" t="s">
        <v>669</v>
      </c>
      <c r="D88" s="16" t="s">
        <v>718</v>
      </c>
      <c r="E88" s="16"/>
      <c r="F88" s="21">
        <v>2.9999999999999997E-4</v>
      </c>
      <c r="G88" s="21" t="str">
        <f t="shared" si="9"/>
        <v/>
      </c>
      <c r="H88" s="21">
        <v>2.9999999999999997E-4</v>
      </c>
      <c r="I88" s="21" t="str">
        <f t="shared" si="10"/>
        <v/>
      </c>
      <c r="J88" s="134"/>
      <c r="K88" s="22"/>
    </row>
    <row r="89" spans="1:11" ht="12.75" x14ac:dyDescent="0.2">
      <c r="A89" s="16"/>
      <c r="B89" s="48"/>
      <c r="C89" s="16" t="s">
        <v>670</v>
      </c>
      <c r="D89" s="16" t="s">
        <v>719</v>
      </c>
      <c r="E89" s="16"/>
      <c r="F89" s="21">
        <v>2.9999999999999997E-4</v>
      </c>
      <c r="G89" s="21" t="str">
        <f t="shared" si="9"/>
        <v/>
      </c>
      <c r="H89" s="21">
        <v>2.9999999999999997E-4</v>
      </c>
      <c r="I89" s="21" t="str">
        <f t="shared" si="10"/>
        <v/>
      </c>
      <c r="J89" s="134"/>
      <c r="K89" s="22"/>
    </row>
    <row r="90" spans="1:11" ht="12.75" x14ac:dyDescent="0.2">
      <c r="A90" s="16"/>
      <c r="B90" s="48"/>
      <c r="C90" s="16" t="s">
        <v>671</v>
      </c>
      <c r="D90" s="16" t="s">
        <v>720</v>
      </c>
      <c r="E90" s="16"/>
      <c r="F90" s="21">
        <v>2.9999999999999997E-4</v>
      </c>
      <c r="G90" s="21" t="str">
        <f t="shared" si="9"/>
        <v/>
      </c>
      <c r="H90" s="21">
        <v>2.9999999999999997E-4</v>
      </c>
      <c r="I90" s="21" t="str">
        <f t="shared" si="10"/>
        <v/>
      </c>
      <c r="J90" s="134"/>
      <c r="K90" s="22"/>
    </row>
    <row r="91" spans="1:11" ht="12.75" x14ac:dyDescent="0.2">
      <c r="A91" s="16"/>
      <c r="B91" s="48"/>
      <c r="C91" s="16" t="s">
        <v>672</v>
      </c>
      <c r="D91" s="16" t="s">
        <v>721</v>
      </c>
      <c r="E91" s="16"/>
      <c r="F91" s="21">
        <v>2.9999999999999997E-4</v>
      </c>
      <c r="G91" s="21" t="str">
        <f t="shared" si="9"/>
        <v/>
      </c>
      <c r="H91" s="21">
        <v>2.9999999999999997E-4</v>
      </c>
      <c r="I91" s="21" t="str">
        <f t="shared" si="10"/>
        <v/>
      </c>
      <c r="J91" s="134"/>
      <c r="K91" s="22"/>
    </row>
    <row r="92" spans="1:11" ht="12.75" x14ac:dyDescent="0.2">
      <c r="A92" s="16"/>
      <c r="B92" s="48"/>
      <c r="C92" s="16" t="s">
        <v>673</v>
      </c>
      <c r="D92" s="16" t="s">
        <v>515</v>
      </c>
      <c r="E92" s="16"/>
      <c r="F92" s="21">
        <v>2.9999999999999997E-4</v>
      </c>
      <c r="G92" s="21" t="str">
        <f t="shared" si="9"/>
        <v/>
      </c>
      <c r="H92" s="21">
        <v>2.9999999999999997E-4</v>
      </c>
      <c r="I92" s="21" t="str">
        <f t="shared" si="10"/>
        <v/>
      </c>
      <c r="J92" s="134"/>
      <c r="K92" s="22"/>
    </row>
    <row r="93" spans="1:11" ht="12.75" x14ac:dyDescent="0.2">
      <c r="A93" s="16"/>
      <c r="B93" s="48"/>
      <c r="C93" s="16" t="s">
        <v>674</v>
      </c>
      <c r="D93" s="16" t="s">
        <v>563</v>
      </c>
      <c r="E93" s="16"/>
      <c r="F93" s="21">
        <v>2.0000000000000001E-4</v>
      </c>
      <c r="G93" s="21" t="str">
        <f t="shared" ref="G93:G96" si="11">IF(B93&gt;0, F93*B93, "")</f>
        <v/>
      </c>
      <c r="H93" s="21">
        <v>2.0000000000000001E-4</v>
      </c>
      <c r="I93" s="21" t="str">
        <f t="shared" si="10"/>
        <v/>
      </c>
      <c r="J93" s="134"/>
      <c r="K93" s="22"/>
    </row>
    <row r="94" spans="1:11" ht="12.75" x14ac:dyDescent="0.2">
      <c r="A94" s="16"/>
      <c r="B94" s="48"/>
      <c r="C94" s="16" t="s">
        <v>675</v>
      </c>
      <c r="D94" s="16" t="s">
        <v>634</v>
      </c>
      <c r="E94" s="16"/>
      <c r="F94" s="21">
        <v>2.0000000000000001E-4</v>
      </c>
      <c r="G94" s="21" t="str">
        <f t="shared" si="11"/>
        <v/>
      </c>
      <c r="H94" s="21">
        <v>2.0000000000000001E-4</v>
      </c>
      <c r="I94" s="21" t="str">
        <f t="shared" si="10"/>
        <v/>
      </c>
      <c r="J94" s="134"/>
      <c r="K94" s="22"/>
    </row>
    <row r="95" spans="1:11" ht="12.75" x14ac:dyDescent="0.2">
      <c r="A95" s="16"/>
      <c r="B95" s="48"/>
      <c r="C95" s="16" t="s">
        <v>676</v>
      </c>
      <c r="D95" s="16" t="s">
        <v>564</v>
      </c>
      <c r="E95" s="16"/>
      <c r="F95" s="21">
        <v>2.0000000000000001E-4</v>
      </c>
      <c r="G95" s="21" t="str">
        <f t="shared" si="11"/>
        <v/>
      </c>
      <c r="H95" s="21">
        <v>2.0000000000000001E-4</v>
      </c>
      <c r="I95" s="21" t="str">
        <f t="shared" si="10"/>
        <v/>
      </c>
      <c r="J95" s="134"/>
      <c r="K95" s="22"/>
    </row>
    <row r="96" spans="1:11" ht="13.5" thickBot="1" x14ac:dyDescent="0.25">
      <c r="A96" s="16"/>
      <c r="B96" s="48"/>
      <c r="C96" s="18" t="s">
        <v>677</v>
      </c>
      <c r="D96" s="18" t="s">
        <v>565</v>
      </c>
      <c r="E96" s="18"/>
      <c r="F96" s="19">
        <v>1.4999999999999999E-4</v>
      </c>
      <c r="G96" s="19" t="str">
        <f t="shared" si="11"/>
        <v/>
      </c>
      <c r="H96" s="19">
        <v>1.4999999999999999E-4</v>
      </c>
      <c r="I96" s="19" t="str">
        <f t="shared" si="10"/>
        <v/>
      </c>
      <c r="J96" s="135"/>
      <c r="K96" s="22"/>
    </row>
    <row r="97" spans="1:11" ht="12.75" thickTop="1" x14ac:dyDescent="0.2">
      <c r="A97" s="16"/>
      <c r="B97" s="172" t="s">
        <v>612</v>
      </c>
      <c r="C97" s="172"/>
      <c r="D97" s="172"/>
      <c r="E97" s="172"/>
      <c r="F97" s="172"/>
      <c r="G97" s="172"/>
      <c r="H97" s="172"/>
      <c r="I97" s="172"/>
      <c r="J97" s="172"/>
      <c r="K97" s="22"/>
    </row>
    <row r="98" spans="1:11" x14ac:dyDescent="0.2">
      <c r="A98" s="16"/>
      <c r="B98" s="172"/>
      <c r="C98" s="172"/>
      <c r="D98" s="172"/>
      <c r="E98" s="172"/>
      <c r="F98" s="172"/>
      <c r="G98" s="172"/>
      <c r="H98" s="172"/>
      <c r="I98" s="172"/>
      <c r="J98" s="172"/>
      <c r="K98" s="22"/>
    </row>
    <row r="99" spans="1:11" ht="12.75" x14ac:dyDescent="0.2">
      <c r="A99" s="16"/>
      <c r="B99" s="48"/>
      <c r="C99" s="16" t="s">
        <v>33</v>
      </c>
      <c r="D99" s="16" t="s">
        <v>41</v>
      </c>
      <c r="E99" s="16"/>
      <c r="F99" s="21">
        <v>3.2499999999999999E-4</v>
      </c>
      <c r="G99" s="21" t="str">
        <f t="shared" ref="G99:G110" si="12">IF(B99&gt;0, F99*B99, "")</f>
        <v/>
      </c>
      <c r="H99" s="21">
        <v>3.2499999999999999E-4</v>
      </c>
      <c r="I99" s="21" t="str">
        <f t="shared" ref="I99:I115" si="13">IF(B99&gt;0, H99*B99, "")</f>
        <v/>
      </c>
      <c r="J99" s="134"/>
      <c r="K99" s="22"/>
    </row>
    <row r="100" spans="1:11" ht="12.75" x14ac:dyDescent="0.2">
      <c r="A100" s="16"/>
      <c r="B100" s="48"/>
      <c r="C100" s="16" t="s">
        <v>34</v>
      </c>
      <c r="D100" s="16" t="s">
        <v>42</v>
      </c>
      <c r="E100" s="16"/>
      <c r="F100" s="21">
        <v>3.2499999999999999E-4</v>
      </c>
      <c r="G100" s="21" t="str">
        <f t="shared" si="12"/>
        <v/>
      </c>
      <c r="H100" s="21">
        <v>3.2499999999999999E-4</v>
      </c>
      <c r="I100" s="21" t="str">
        <f t="shared" si="13"/>
        <v/>
      </c>
      <c r="J100" s="134"/>
      <c r="K100" s="22"/>
    </row>
    <row r="101" spans="1:11" ht="12.75" x14ac:dyDescent="0.2">
      <c r="A101" s="16"/>
      <c r="B101" s="48"/>
      <c r="C101" s="16" t="s">
        <v>35</v>
      </c>
      <c r="D101" s="16" t="s">
        <v>43</v>
      </c>
      <c r="E101" s="16"/>
      <c r="F101" s="21">
        <v>3.2499999999999999E-4</v>
      </c>
      <c r="G101" s="21" t="str">
        <f t="shared" si="12"/>
        <v/>
      </c>
      <c r="H101" s="21">
        <v>3.2499999999999999E-4</v>
      </c>
      <c r="I101" s="21" t="str">
        <f t="shared" si="13"/>
        <v/>
      </c>
      <c r="J101" s="134"/>
      <c r="K101" s="22"/>
    </row>
    <row r="102" spans="1:11" ht="12.75" x14ac:dyDescent="0.2">
      <c r="A102" s="16"/>
      <c r="B102" s="48"/>
      <c r="C102" s="16" t="s">
        <v>36</v>
      </c>
      <c r="D102" s="16" t="s">
        <v>44</v>
      </c>
      <c r="E102" s="16"/>
      <c r="F102" s="21">
        <v>3.2499999999999999E-4</v>
      </c>
      <c r="G102" s="21" t="str">
        <f t="shared" si="12"/>
        <v/>
      </c>
      <c r="H102" s="21">
        <v>3.2499999999999999E-4</v>
      </c>
      <c r="I102" s="21" t="str">
        <f t="shared" si="13"/>
        <v/>
      </c>
      <c r="J102" s="134"/>
      <c r="K102" s="22"/>
    </row>
    <row r="103" spans="1:11" ht="12.75" x14ac:dyDescent="0.2">
      <c r="A103" s="16"/>
      <c r="B103" s="48"/>
      <c r="C103" s="16" t="s">
        <v>514</v>
      </c>
      <c r="D103" s="16" t="s">
        <v>515</v>
      </c>
      <c r="E103" s="16"/>
      <c r="F103" s="21">
        <v>3.2499999999999999E-4</v>
      </c>
      <c r="G103" s="21" t="str">
        <f>IF(B103&gt;0, F103*B103, "")</f>
        <v/>
      </c>
      <c r="H103" s="21">
        <v>3.2499999999999999E-4</v>
      </c>
      <c r="I103" s="21" t="str">
        <f>IF(B103&gt;0, H103*B103, "")</f>
        <v/>
      </c>
      <c r="J103" s="134"/>
      <c r="K103" s="22"/>
    </row>
    <row r="104" spans="1:11" ht="12.75" x14ac:dyDescent="0.2">
      <c r="A104" s="16"/>
      <c r="B104" s="48"/>
      <c r="C104" s="16" t="s">
        <v>377</v>
      </c>
      <c r="D104" s="16" t="s">
        <v>378</v>
      </c>
      <c r="E104" s="16"/>
      <c r="F104" s="21">
        <v>3.2499999999999999E-4</v>
      </c>
      <c r="G104" s="21" t="str">
        <f t="shared" si="12"/>
        <v/>
      </c>
      <c r="H104" s="21">
        <v>3.2499999999999999E-4</v>
      </c>
      <c r="I104" s="21" t="str">
        <f t="shared" si="13"/>
        <v/>
      </c>
      <c r="J104" s="134"/>
      <c r="K104" s="22"/>
    </row>
    <row r="105" spans="1:11" ht="12.75" x14ac:dyDescent="0.2">
      <c r="A105" s="16"/>
      <c r="B105" s="48"/>
      <c r="C105" s="16" t="s">
        <v>37</v>
      </c>
      <c r="D105" s="16" t="s">
        <v>45</v>
      </c>
      <c r="E105" s="16"/>
      <c r="F105" s="21">
        <v>3.2499999999999999E-4</v>
      </c>
      <c r="G105" s="21" t="str">
        <f t="shared" si="12"/>
        <v/>
      </c>
      <c r="H105" s="21">
        <v>3.2499999999999999E-4</v>
      </c>
      <c r="I105" s="21" t="str">
        <f t="shared" si="13"/>
        <v/>
      </c>
      <c r="J105" s="134"/>
      <c r="K105" s="22"/>
    </row>
    <row r="106" spans="1:11" ht="12.75" x14ac:dyDescent="0.2">
      <c r="A106" s="16"/>
      <c r="B106" s="48"/>
      <c r="C106" s="16" t="s">
        <v>38</v>
      </c>
      <c r="D106" s="16" t="s">
        <v>46</v>
      </c>
      <c r="E106" s="16"/>
      <c r="F106" s="21">
        <v>3.2499999999999999E-4</v>
      </c>
      <c r="G106" s="21" t="str">
        <f t="shared" si="12"/>
        <v/>
      </c>
      <c r="H106" s="21">
        <v>1E-3</v>
      </c>
      <c r="I106" s="21" t="str">
        <f t="shared" si="13"/>
        <v/>
      </c>
      <c r="J106" s="134"/>
      <c r="K106" s="22"/>
    </row>
    <row r="107" spans="1:11" ht="12.75" x14ac:dyDescent="0.2">
      <c r="A107" s="16"/>
      <c r="B107" s="48"/>
      <c r="C107" s="16" t="s">
        <v>39</v>
      </c>
      <c r="D107" s="16" t="s">
        <v>47</v>
      </c>
      <c r="E107" s="16"/>
      <c r="F107" s="21">
        <v>3.2499999999999999E-4</v>
      </c>
      <c r="G107" s="21" t="str">
        <f t="shared" si="12"/>
        <v/>
      </c>
      <c r="H107" s="21">
        <v>1E-3</v>
      </c>
      <c r="I107" s="21" t="str">
        <f t="shared" si="13"/>
        <v/>
      </c>
      <c r="J107" s="134"/>
      <c r="K107" s="22"/>
    </row>
    <row r="108" spans="1:11" ht="12.75" x14ac:dyDescent="0.2">
      <c r="A108" s="16"/>
      <c r="B108" s="48"/>
      <c r="C108" s="16" t="s">
        <v>40</v>
      </c>
      <c r="D108" s="16" t="s">
        <v>48</v>
      </c>
      <c r="E108" s="16"/>
      <c r="F108" s="21">
        <v>3.2499999999999999E-4</v>
      </c>
      <c r="G108" s="21" t="str">
        <f t="shared" si="12"/>
        <v/>
      </c>
      <c r="H108" s="21">
        <v>1E-3</v>
      </c>
      <c r="I108" s="21" t="str">
        <f t="shared" si="13"/>
        <v/>
      </c>
      <c r="J108" s="134"/>
      <c r="K108" s="22"/>
    </row>
    <row r="109" spans="1:11" ht="12.75" x14ac:dyDescent="0.2">
      <c r="A109" s="16"/>
      <c r="B109" s="48"/>
      <c r="C109" s="16" t="s">
        <v>170</v>
      </c>
      <c r="D109" s="16" t="s">
        <v>154</v>
      </c>
      <c r="E109" s="16"/>
      <c r="F109" s="21">
        <v>3.2499999999999999E-4</v>
      </c>
      <c r="G109" s="21" t="str">
        <f t="shared" si="12"/>
        <v/>
      </c>
      <c r="H109" s="21">
        <v>1E-3</v>
      </c>
      <c r="I109" s="21" t="str">
        <f t="shared" si="13"/>
        <v/>
      </c>
      <c r="J109" s="134"/>
      <c r="K109" s="22"/>
    </row>
    <row r="110" spans="1:11" ht="12.75" x14ac:dyDescent="0.2">
      <c r="A110" s="16"/>
      <c r="B110" s="48"/>
      <c r="C110" s="16" t="s">
        <v>169</v>
      </c>
      <c r="D110" s="16" t="s">
        <v>49</v>
      </c>
      <c r="E110" s="16"/>
      <c r="F110" s="21">
        <v>3.2499999999999999E-4</v>
      </c>
      <c r="G110" s="21" t="str">
        <f t="shared" si="12"/>
        <v/>
      </c>
      <c r="H110" s="21">
        <v>1E-3</v>
      </c>
      <c r="I110" s="21" t="str">
        <f t="shared" si="13"/>
        <v/>
      </c>
      <c r="J110" s="134"/>
      <c r="K110" s="22"/>
    </row>
    <row r="111" spans="1:11" ht="12.75" x14ac:dyDescent="0.2">
      <c r="A111" s="16"/>
      <c r="B111" s="48"/>
      <c r="C111" s="16" t="s">
        <v>167</v>
      </c>
      <c r="D111" s="16" t="s">
        <v>50</v>
      </c>
      <c r="E111" s="16"/>
      <c r="F111" s="21">
        <v>3.2499999999999999E-4</v>
      </c>
      <c r="G111" s="21" t="str">
        <f>IF(B111&gt;0, F111*B111, "")</f>
        <v/>
      </c>
      <c r="H111" s="21">
        <v>3.2499999999999999E-4</v>
      </c>
      <c r="I111" s="21" t="str">
        <f t="shared" si="13"/>
        <v/>
      </c>
      <c r="J111" s="134"/>
      <c r="K111" s="22"/>
    </row>
    <row r="112" spans="1:11" ht="12.75" x14ac:dyDescent="0.2">
      <c r="A112" s="16"/>
      <c r="B112" s="48"/>
      <c r="C112" s="16" t="s">
        <v>168</v>
      </c>
      <c r="D112" s="16" t="s">
        <v>51</v>
      </c>
      <c r="E112" s="16"/>
      <c r="F112" s="21">
        <v>3.2499999999999999E-4</v>
      </c>
      <c r="G112" s="21" t="str">
        <f>IF(B112&gt;0, F112*B112, "")</f>
        <v/>
      </c>
      <c r="H112" s="21">
        <v>3.2499999999999999E-4</v>
      </c>
      <c r="I112" s="21" t="str">
        <f t="shared" si="13"/>
        <v/>
      </c>
      <c r="J112" s="134"/>
      <c r="K112" s="22"/>
    </row>
    <row r="113" spans="1:11" ht="12.75" x14ac:dyDescent="0.2">
      <c r="A113" s="16"/>
      <c r="B113" s="48"/>
      <c r="C113" s="16" t="s">
        <v>321</v>
      </c>
      <c r="D113" s="16" t="s">
        <v>350</v>
      </c>
      <c r="E113" s="16"/>
      <c r="F113" s="21">
        <v>3.2499999999999999E-4</v>
      </c>
      <c r="G113" s="21" t="str">
        <f>IF(B113&gt;0, F113*B113, "")</f>
        <v/>
      </c>
      <c r="H113" s="21">
        <v>2.3400000000000001E-3</v>
      </c>
      <c r="I113" s="21" t="str">
        <f t="shared" si="13"/>
        <v/>
      </c>
      <c r="J113" s="134"/>
      <c r="K113" s="22"/>
    </row>
    <row r="114" spans="1:11" ht="12.75" x14ac:dyDescent="0.2">
      <c r="A114" s="16"/>
      <c r="B114" s="48"/>
      <c r="C114" s="16" t="s">
        <v>322</v>
      </c>
      <c r="D114" s="16" t="s">
        <v>351</v>
      </c>
      <c r="E114" s="16"/>
      <c r="F114" s="21">
        <v>3.2499999999999999E-4</v>
      </c>
      <c r="G114" s="21" t="str">
        <f>IF(B114&gt;0, F114*B114, "")</f>
        <v/>
      </c>
      <c r="H114" s="21">
        <v>2.3400000000000001E-3</v>
      </c>
      <c r="I114" s="21" t="str">
        <f t="shared" si="13"/>
        <v/>
      </c>
      <c r="J114" s="134"/>
      <c r="K114" s="22"/>
    </row>
    <row r="115" spans="1:11" ht="12.75" x14ac:dyDescent="0.2">
      <c r="A115" s="16"/>
      <c r="B115" s="48"/>
      <c r="C115" s="16" t="s">
        <v>553</v>
      </c>
      <c r="D115" s="157" t="s">
        <v>352</v>
      </c>
      <c r="E115" s="157"/>
      <c r="F115" s="136"/>
      <c r="G115" s="21" t="str">
        <f>IF(B115&gt;0, F115*B115, "")</f>
        <v/>
      </c>
      <c r="H115" s="136"/>
      <c r="I115" s="21" t="str">
        <f t="shared" si="13"/>
        <v/>
      </c>
      <c r="J115" s="134"/>
      <c r="K115" s="22"/>
    </row>
    <row r="116" spans="1:11" ht="7.5" customHeight="1" x14ac:dyDescent="0.2">
      <c r="A116" s="16"/>
      <c r="B116" s="58"/>
      <c r="C116" s="16"/>
      <c r="D116" s="20"/>
      <c r="E116" s="20"/>
      <c r="F116" s="21"/>
      <c r="G116" s="21"/>
      <c r="H116" s="21"/>
      <c r="I116" s="21"/>
      <c r="J116" s="134"/>
      <c r="K116" s="22"/>
    </row>
    <row r="117" spans="1:11" ht="12.75" x14ac:dyDescent="0.2">
      <c r="A117" s="16"/>
      <c r="B117" s="59">
        <f>SUM(B23:B23)+1</f>
        <v>1</v>
      </c>
      <c r="C117" s="60"/>
      <c r="D117" s="154" t="s">
        <v>355</v>
      </c>
      <c r="E117" s="154"/>
      <c r="F117" s="61">
        <v>0</v>
      </c>
      <c r="G117" s="62">
        <f>F117*B117</f>
        <v>0</v>
      </c>
      <c r="H117" s="61">
        <v>3.5999999999999997E-2</v>
      </c>
      <c r="I117" s="62">
        <f>B117*H117</f>
        <v>3.5999999999999997E-2</v>
      </c>
      <c r="J117" s="134"/>
      <c r="K117" s="22"/>
    </row>
    <row r="118" spans="1:11" ht="12.75" x14ac:dyDescent="0.2">
      <c r="A118" s="16"/>
      <c r="B118" s="31" t="s">
        <v>2</v>
      </c>
      <c r="C118" s="16" t="s">
        <v>324</v>
      </c>
      <c r="D118" s="16"/>
      <c r="E118" s="16"/>
      <c r="F118" s="26" t="s">
        <v>54</v>
      </c>
      <c r="G118" s="63">
        <f>SUM(G52:G117)</f>
        <v>0</v>
      </c>
      <c r="H118" s="26" t="s">
        <v>55</v>
      </c>
      <c r="I118" s="63">
        <f>SUM(I52:I117)</f>
        <v>3.5999999999999997E-2</v>
      </c>
      <c r="J118" s="134"/>
      <c r="K118" s="22"/>
    </row>
    <row r="119" spans="1:11" ht="30" customHeight="1" x14ac:dyDescent="0.2">
      <c r="A119" s="16"/>
      <c r="B119" s="137" t="s">
        <v>323</v>
      </c>
      <c r="C119" s="163" t="s">
        <v>678</v>
      </c>
      <c r="D119" s="163"/>
      <c r="E119" s="163"/>
      <c r="F119" s="64"/>
      <c r="G119" s="20"/>
      <c r="H119" s="64"/>
      <c r="I119" s="20"/>
      <c r="J119" s="134"/>
      <c r="K119" s="22"/>
    </row>
    <row r="120" spans="1:11" ht="15" customHeight="1" x14ac:dyDescent="0.2">
      <c r="A120" s="16"/>
      <c r="B120" s="137" t="s">
        <v>679</v>
      </c>
      <c r="C120" s="173" t="s">
        <v>680</v>
      </c>
      <c r="D120" s="173"/>
      <c r="E120" s="173"/>
      <c r="F120" s="64"/>
      <c r="G120" s="20"/>
      <c r="H120" s="64"/>
      <c r="I120" s="20"/>
      <c r="J120" s="134"/>
      <c r="K120" s="22"/>
    </row>
    <row r="121" spans="1:11" ht="12.75" customHeight="1" x14ac:dyDescent="0.2">
      <c r="A121" s="16"/>
      <c r="B121" s="65" t="s">
        <v>329</v>
      </c>
      <c r="C121" s="66"/>
      <c r="D121" s="66"/>
      <c r="E121" s="35"/>
      <c r="F121" s="66"/>
      <c r="G121" s="35" t="s">
        <v>61</v>
      </c>
      <c r="H121" s="66"/>
      <c r="I121" s="155" t="s">
        <v>62</v>
      </c>
      <c r="J121" s="155"/>
      <c r="K121" s="22"/>
    </row>
    <row r="122" spans="1:11" ht="10.5" customHeight="1" x14ac:dyDescent="0.2">
      <c r="A122" s="16"/>
      <c r="B122" s="36" t="s">
        <v>23</v>
      </c>
      <c r="C122" s="37" t="s">
        <v>18</v>
      </c>
      <c r="D122" s="37" t="s">
        <v>31</v>
      </c>
      <c r="E122" s="37"/>
      <c r="F122" s="38"/>
      <c r="G122" s="37" t="s">
        <v>25</v>
      </c>
      <c r="H122" s="38"/>
      <c r="I122" s="156" t="s">
        <v>25</v>
      </c>
      <c r="J122" s="156"/>
      <c r="K122" s="22"/>
    </row>
    <row r="123" spans="1:11" x14ac:dyDescent="0.2">
      <c r="A123" s="16"/>
      <c r="B123" s="58">
        <v>1</v>
      </c>
      <c r="C123" s="16" t="str">
        <f>IF(D154&lt;&gt;"", D154, "")</f>
        <v/>
      </c>
      <c r="D123" s="157" t="str">
        <f>IF(G154&lt;&gt;"", G154, "")</f>
        <v/>
      </c>
      <c r="E123" s="157"/>
      <c r="F123" s="16"/>
      <c r="G123" s="67">
        <f>G171</f>
        <v>0</v>
      </c>
      <c r="H123" s="16"/>
      <c r="I123" s="67">
        <f>I171</f>
        <v>0</v>
      </c>
      <c r="J123" s="24"/>
      <c r="K123" s="22"/>
    </row>
    <row r="124" spans="1:11" x14ac:dyDescent="0.2">
      <c r="A124" s="16"/>
      <c r="B124" s="68">
        <v>2</v>
      </c>
      <c r="C124" s="60" t="str">
        <f>IF(D175&lt;&gt;"", D175, "")</f>
        <v/>
      </c>
      <c r="D124" s="154" t="str">
        <f>IF(G175&lt;&gt;"", G175, "")</f>
        <v/>
      </c>
      <c r="E124" s="154"/>
      <c r="F124" s="60"/>
      <c r="G124" s="69">
        <f>G192</f>
        <v>0</v>
      </c>
      <c r="H124" s="60"/>
      <c r="I124" s="69">
        <f>I192</f>
        <v>0</v>
      </c>
      <c r="J124" s="24"/>
      <c r="K124" s="22"/>
    </row>
    <row r="125" spans="1:11" x14ac:dyDescent="0.2">
      <c r="A125" s="16"/>
      <c r="B125" s="16"/>
      <c r="C125" s="16"/>
      <c r="D125" s="16"/>
      <c r="E125" s="16"/>
      <c r="F125" s="26" t="s">
        <v>58</v>
      </c>
      <c r="G125" s="70">
        <f>SUM(G123:G124)</f>
        <v>0</v>
      </c>
      <c r="H125" s="26" t="s">
        <v>59</v>
      </c>
      <c r="I125" s="70">
        <f>SUM(I123:I124)</f>
        <v>0</v>
      </c>
      <c r="J125" s="24"/>
      <c r="K125" s="22"/>
    </row>
    <row r="126" spans="1:11" ht="5.0999999999999996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24"/>
      <c r="K126" s="22"/>
    </row>
    <row r="127" spans="1:11" ht="12.75" customHeight="1" x14ac:dyDescent="0.2">
      <c r="A127" s="16"/>
      <c r="B127" s="65" t="s">
        <v>330</v>
      </c>
      <c r="C127" s="66"/>
      <c r="D127" s="66"/>
      <c r="E127" s="35"/>
      <c r="F127" s="66"/>
      <c r="G127" s="35" t="s">
        <v>61</v>
      </c>
      <c r="H127" s="66"/>
      <c r="I127" s="155" t="s">
        <v>62</v>
      </c>
      <c r="J127" s="155"/>
      <c r="K127" s="22"/>
    </row>
    <row r="128" spans="1:11" ht="10.5" customHeight="1" x14ac:dyDescent="0.2">
      <c r="A128" s="16"/>
      <c r="B128" s="36" t="s">
        <v>23</v>
      </c>
      <c r="C128" s="37" t="s">
        <v>18</v>
      </c>
      <c r="D128" s="37" t="s">
        <v>31</v>
      </c>
      <c r="E128" s="37"/>
      <c r="F128" s="38"/>
      <c r="G128" s="37" t="s">
        <v>25</v>
      </c>
      <c r="H128" s="38"/>
      <c r="I128" s="156" t="s">
        <v>25</v>
      </c>
      <c r="J128" s="156"/>
      <c r="K128" s="22"/>
    </row>
    <row r="129" spans="1:11" ht="12.75" customHeight="1" x14ac:dyDescent="0.2">
      <c r="A129" s="16"/>
      <c r="B129" s="58">
        <v>1</v>
      </c>
      <c r="C129" s="16" t="str">
        <f>IF(D198&lt;&gt;"", D198, "")</f>
        <v/>
      </c>
      <c r="D129" s="157" t="str">
        <f>IF(G198&lt;&gt;"", G198, "")</f>
        <v/>
      </c>
      <c r="E129" s="157"/>
      <c r="F129" s="16"/>
      <c r="G129" s="67">
        <f>G213</f>
        <v>0</v>
      </c>
      <c r="H129" s="16"/>
      <c r="I129" s="67">
        <f>I213</f>
        <v>0</v>
      </c>
      <c r="J129" s="24"/>
      <c r="K129" s="22"/>
    </row>
    <row r="130" spans="1:11" ht="12.75" customHeight="1" x14ac:dyDescent="0.2">
      <c r="A130" s="16"/>
      <c r="B130" s="68">
        <v>2</v>
      </c>
      <c r="C130" s="60" t="str">
        <f>IF(D217&lt;&gt;"", D217, "")</f>
        <v/>
      </c>
      <c r="D130" s="154" t="str">
        <f>IF(G217&lt;&gt;"", G217, "")</f>
        <v/>
      </c>
      <c r="E130" s="154"/>
      <c r="F130" s="60"/>
      <c r="G130" s="69">
        <f>G232</f>
        <v>0</v>
      </c>
      <c r="H130" s="60"/>
      <c r="I130" s="69">
        <f>I232</f>
        <v>0</v>
      </c>
      <c r="J130" s="24"/>
      <c r="K130" s="22"/>
    </row>
    <row r="131" spans="1:11" ht="12.75" customHeight="1" x14ac:dyDescent="0.2">
      <c r="A131" s="16"/>
      <c r="B131" s="16"/>
      <c r="C131" s="16"/>
      <c r="D131" s="16"/>
      <c r="E131" s="16"/>
      <c r="F131" s="26" t="s">
        <v>335</v>
      </c>
      <c r="G131" s="70">
        <f>SUM(G129:G130)</f>
        <v>0</v>
      </c>
      <c r="H131" s="26" t="s">
        <v>336</v>
      </c>
      <c r="I131" s="70">
        <f>SUM(I129:I130)</f>
        <v>0</v>
      </c>
      <c r="J131" s="24"/>
      <c r="K131" s="22"/>
    </row>
    <row r="132" spans="1:11" ht="5.0999999999999996" customHeight="1" x14ac:dyDescent="0.2">
      <c r="A132" s="16"/>
      <c r="B132" s="16"/>
      <c r="C132" s="16"/>
      <c r="D132" s="16"/>
      <c r="E132" s="16"/>
      <c r="F132" s="26"/>
      <c r="G132" s="70"/>
      <c r="H132" s="26"/>
      <c r="I132" s="70"/>
      <c r="J132" s="24"/>
      <c r="K132" s="22"/>
    </row>
    <row r="133" spans="1:11" ht="16.5" customHeight="1" x14ac:dyDescent="0.2">
      <c r="A133" s="16"/>
      <c r="B133" s="71"/>
      <c r="C133" s="72" t="s">
        <v>341</v>
      </c>
      <c r="D133" s="73"/>
      <c r="E133" s="74"/>
      <c r="F133" s="74"/>
      <c r="G133" s="44" t="s">
        <v>61</v>
      </c>
      <c r="H133" s="44"/>
      <c r="I133" s="156" t="s">
        <v>62</v>
      </c>
      <c r="J133" s="156"/>
      <c r="K133" s="22"/>
    </row>
    <row r="134" spans="1:11" ht="12.75" customHeight="1" x14ac:dyDescent="0.2">
      <c r="A134" s="16"/>
      <c r="B134" s="16"/>
      <c r="C134" s="16"/>
      <c r="D134" s="16"/>
      <c r="E134" s="16"/>
      <c r="F134" s="26" t="s">
        <v>342</v>
      </c>
      <c r="G134" s="67">
        <f>G21</f>
        <v>0.13</v>
      </c>
      <c r="H134" s="31"/>
      <c r="I134" s="67">
        <f>I21</f>
        <v>0.22</v>
      </c>
      <c r="J134" s="24"/>
      <c r="K134" s="22"/>
    </row>
    <row r="135" spans="1:11" ht="12.75" customHeight="1" x14ac:dyDescent="0.2">
      <c r="A135" s="16"/>
      <c r="B135" s="16"/>
      <c r="C135" s="16"/>
      <c r="D135" s="16"/>
      <c r="E135" s="16"/>
      <c r="F135" s="26" t="s">
        <v>343</v>
      </c>
      <c r="G135" s="67">
        <f>G47</f>
        <v>0</v>
      </c>
      <c r="H135" s="31"/>
      <c r="I135" s="67">
        <f>I47</f>
        <v>0</v>
      </c>
      <c r="J135" s="24"/>
      <c r="K135" s="22"/>
    </row>
    <row r="136" spans="1:11" ht="12.75" customHeight="1" x14ac:dyDescent="0.2">
      <c r="A136" s="16"/>
      <c r="B136" s="16"/>
      <c r="C136" s="16"/>
      <c r="D136" s="16"/>
      <c r="E136" s="16"/>
      <c r="F136" s="26" t="s">
        <v>344</v>
      </c>
      <c r="G136" s="67">
        <f>G118</f>
        <v>0</v>
      </c>
      <c r="H136" s="31"/>
      <c r="I136" s="67">
        <f>I118</f>
        <v>3.5999999999999997E-2</v>
      </c>
      <c r="J136" s="24"/>
      <c r="K136" s="22"/>
    </row>
    <row r="137" spans="1:11" ht="12.75" customHeight="1" x14ac:dyDescent="0.2">
      <c r="A137" s="16"/>
      <c r="B137" s="16"/>
      <c r="C137" s="16"/>
      <c r="D137" s="16"/>
      <c r="E137" s="16"/>
      <c r="F137" s="26" t="s">
        <v>345</v>
      </c>
      <c r="G137" s="67">
        <f>G125</f>
        <v>0</v>
      </c>
      <c r="H137" s="31"/>
      <c r="I137" s="67">
        <f>I125</f>
        <v>0</v>
      </c>
      <c r="J137" s="24"/>
      <c r="K137" s="22"/>
    </row>
    <row r="138" spans="1:11" ht="12.75" customHeight="1" x14ac:dyDescent="0.2">
      <c r="A138" s="16"/>
      <c r="B138" s="16"/>
      <c r="C138" s="16"/>
      <c r="D138" s="16"/>
      <c r="E138" s="16"/>
      <c r="F138" s="26" t="s">
        <v>346</v>
      </c>
      <c r="G138" s="75">
        <f>G131</f>
        <v>0</v>
      </c>
      <c r="H138" s="76"/>
      <c r="I138" s="75">
        <f>I131</f>
        <v>0</v>
      </c>
      <c r="J138" s="24"/>
      <c r="K138" s="22"/>
    </row>
    <row r="139" spans="1:11" ht="3.75" customHeight="1" x14ac:dyDescent="0.2">
      <c r="A139" s="16"/>
      <c r="B139" s="16"/>
      <c r="C139" s="16"/>
      <c r="D139" s="16"/>
      <c r="E139" s="16"/>
      <c r="F139" s="26"/>
      <c r="G139" s="70"/>
      <c r="H139" s="26"/>
      <c r="I139" s="70"/>
      <c r="J139" s="24"/>
      <c r="K139" s="22"/>
    </row>
    <row r="140" spans="1:11" ht="12.75" customHeight="1" x14ac:dyDescent="0.2">
      <c r="A140" s="16"/>
      <c r="B140" s="16"/>
      <c r="C140" s="26" t="s">
        <v>359</v>
      </c>
      <c r="D140" s="20" t="str">
        <f>IF(I8&lt;&gt;"", I8, "")</f>
        <v>Class B</v>
      </c>
      <c r="E140" s="16"/>
      <c r="F140" s="26" t="s">
        <v>26</v>
      </c>
      <c r="G140" s="63">
        <f>SUM(G134:G138)</f>
        <v>0.13</v>
      </c>
      <c r="H140" s="26" t="s">
        <v>27</v>
      </c>
      <c r="I140" s="70">
        <f>SUM(I134:I138)</f>
        <v>0.25600000000000001</v>
      </c>
      <c r="J140" s="24"/>
      <c r="K140" s="117">
        <f>(I144*I145)</f>
        <v>0.63</v>
      </c>
    </row>
    <row r="141" spans="1:11" x14ac:dyDescent="0.2">
      <c r="A141" s="16"/>
      <c r="B141" s="16"/>
      <c r="C141" s="26" t="s">
        <v>569</v>
      </c>
      <c r="D141" s="49">
        <f>SUM(B52:B59)+SUM(B61:B73)+SUM(B80:B92)+SUM(B99:B106)+(B107*2)+SUM(B108:B112)</f>
        <v>0</v>
      </c>
      <c r="E141" s="16"/>
      <c r="F141" s="26" t="s">
        <v>7</v>
      </c>
      <c r="G141" s="16">
        <f>I2</f>
        <v>24</v>
      </c>
      <c r="H141" s="26" t="s">
        <v>8</v>
      </c>
      <c r="I141" s="16">
        <f>I4</f>
        <v>5</v>
      </c>
      <c r="J141" s="24"/>
      <c r="K141" s="22"/>
    </row>
    <row r="142" spans="1:11" x14ac:dyDescent="0.2">
      <c r="A142" s="16"/>
      <c r="B142" s="16"/>
      <c r="C142" s="26" t="s">
        <v>568</v>
      </c>
      <c r="D142" s="77">
        <v>100</v>
      </c>
      <c r="E142" s="16"/>
      <c r="F142" s="26" t="s">
        <v>172</v>
      </c>
      <c r="G142" s="78">
        <f>ROUNDUP(G140*G141, 2)</f>
        <v>3.12</v>
      </c>
      <c r="H142" s="26" t="s">
        <v>173</v>
      </c>
      <c r="I142" s="78">
        <f>ROUNDUP((I141/60)*I140, 2)</f>
        <v>0.03</v>
      </c>
      <c r="J142" s="24"/>
      <c r="K142" s="22"/>
    </row>
    <row r="143" spans="1:11" ht="4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24"/>
      <c r="K143" s="22" t="s">
        <v>513</v>
      </c>
    </row>
    <row r="144" spans="1:11" x14ac:dyDescent="0.2">
      <c r="A144" s="16"/>
      <c r="B144" s="16"/>
      <c r="C144" s="16"/>
      <c r="D144" s="16"/>
      <c r="E144" s="16"/>
      <c r="F144" s="16"/>
      <c r="G144" s="16"/>
      <c r="H144" s="26" t="s">
        <v>56</v>
      </c>
      <c r="I144" s="79">
        <f>I142+G142</f>
        <v>3.15</v>
      </c>
      <c r="J144" s="24"/>
      <c r="K144" s="22" t="s">
        <v>72</v>
      </c>
    </row>
    <row r="145" spans="1:11" x14ac:dyDescent="0.2">
      <c r="A145" s="16"/>
      <c r="B145" s="22">
        <v>5</v>
      </c>
      <c r="C145" s="16"/>
      <c r="D145" s="16"/>
      <c r="E145" s="16"/>
      <c r="F145" s="16"/>
      <c r="G145" s="16"/>
      <c r="H145" s="26" t="s">
        <v>28</v>
      </c>
      <c r="I145" s="80">
        <f>I6</f>
        <v>0.2</v>
      </c>
      <c r="J145" s="24"/>
      <c r="K145" s="22" t="s">
        <v>153</v>
      </c>
    </row>
    <row r="146" spans="1:11" ht="16.5" customHeight="1" x14ac:dyDescent="0.2">
      <c r="A146" s="16"/>
      <c r="B146" s="16"/>
      <c r="C146" s="16"/>
      <c r="D146" s="16"/>
      <c r="E146" s="16"/>
      <c r="F146" s="16"/>
      <c r="G146" s="16"/>
      <c r="H146" s="26" t="s">
        <v>29</v>
      </c>
      <c r="I146" s="78">
        <f>I144+K140</f>
        <v>3.78</v>
      </c>
      <c r="J146" s="24"/>
      <c r="K146" s="22" t="s">
        <v>74</v>
      </c>
    </row>
    <row r="147" spans="1:11" ht="16.5" customHeight="1" x14ac:dyDescent="0.2">
      <c r="A147" s="16"/>
      <c r="B147" s="16"/>
      <c r="C147" s="16"/>
      <c r="D147" s="16"/>
      <c r="E147" s="16"/>
      <c r="F147" s="16"/>
      <c r="G147" s="16"/>
      <c r="H147" s="26" t="s">
        <v>30</v>
      </c>
      <c r="I147" s="81"/>
      <c r="J147" s="24"/>
      <c r="K147" s="22" t="s">
        <v>155</v>
      </c>
    </row>
    <row r="148" spans="1:11" ht="30" customHeight="1" x14ac:dyDescent="0.2">
      <c r="A148" s="16"/>
      <c r="B148" s="16"/>
      <c r="C148" s="16"/>
      <c r="D148" s="16"/>
      <c r="E148" s="16"/>
      <c r="F148" s="142" t="s">
        <v>360</v>
      </c>
      <c r="G148" s="142"/>
      <c r="H148" s="142"/>
      <c r="I148" s="142"/>
      <c r="J148" s="24"/>
      <c r="K148" s="22" t="s">
        <v>71</v>
      </c>
    </row>
    <row r="149" spans="1:11" ht="19.899999999999999" customHeight="1" x14ac:dyDescent="0.2">
      <c r="A149" s="16"/>
      <c r="B149" s="16"/>
      <c r="C149" s="16"/>
      <c r="D149" s="16"/>
      <c r="E149" s="16"/>
      <c r="F149" s="142"/>
      <c r="G149" s="142"/>
      <c r="H149" s="142"/>
      <c r="I149" s="142"/>
      <c r="J149" s="24"/>
      <c r="K149" s="22" t="s">
        <v>70</v>
      </c>
    </row>
    <row r="150" spans="1:11" ht="24.75" customHeight="1" x14ac:dyDescent="0.2">
      <c r="A150" s="16"/>
      <c r="B150" s="82" t="s">
        <v>337</v>
      </c>
      <c r="C150" s="82"/>
      <c r="D150" s="82"/>
      <c r="E150" s="83"/>
      <c r="F150" s="83"/>
      <c r="G150" s="153" t="str">
        <f>IF($F$2&lt;&gt;"", $F$2, "")</f>
        <v/>
      </c>
      <c r="H150" s="153"/>
      <c r="I150" s="84" t="str">
        <f>IF($F$10&lt;&gt;"", $F$10, "")</f>
        <v/>
      </c>
      <c r="J150" s="24"/>
      <c r="K150" s="22"/>
    </row>
    <row r="151" spans="1:11" ht="16.5" customHeight="1" x14ac:dyDescent="0.2">
      <c r="A151" s="16"/>
      <c r="B151" s="16"/>
      <c r="C151" s="16"/>
      <c r="D151" s="16"/>
      <c r="E151" s="16"/>
      <c r="F151" s="16"/>
      <c r="G151" s="16"/>
      <c r="H151" s="31"/>
      <c r="I151" s="16"/>
      <c r="J151" s="24"/>
      <c r="K151" s="22" t="s">
        <v>513</v>
      </c>
    </row>
    <row r="152" spans="1:11" ht="10.5" customHeight="1" x14ac:dyDescent="0.2">
      <c r="A152" s="16"/>
      <c r="B152" s="85" t="s">
        <v>22</v>
      </c>
      <c r="C152" s="86"/>
      <c r="D152" s="86"/>
      <c r="E152" s="87" t="s">
        <v>134</v>
      </c>
      <c r="F152" s="88">
        <v>3</v>
      </c>
      <c r="G152" s="88"/>
      <c r="H152" s="87" t="s">
        <v>136</v>
      </c>
      <c r="I152" s="89">
        <f>$I$10</f>
        <v>20.399999999999999</v>
      </c>
      <c r="J152" s="24"/>
      <c r="K152" s="22" t="s">
        <v>72</v>
      </c>
    </row>
    <row r="153" spans="1:11" ht="9.9499999999999993" customHeight="1" x14ac:dyDescent="0.2">
      <c r="A153" s="16"/>
      <c r="B153" s="90"/>
      <c r="C153" s="90"/>
      <c r="D153" s="90"/>
      <c r="E153" s="91"/>
      <c r="F153" s="92"/>
      <c r="G153" s="92"/>
      <c r="H153" s="92"/>
      <c r="I153" s="92"/>
      <c r="J153" s="24"/>
      <c r="K153" s="22" t="s">
        <v>153</v>
      </c>
    </row>
    <row r="154" spans="1:11" ht="10.5" customHeight="1" x14ac:dyDescent="0.2">
      <c r="A154" s="16"/>
      <c r="B154" s="16"/>
      <c r="C154" s="26" t="s">
        <v>132</v>
      </c>
      <c r="D154" s="144"/>
      <c r="E154" s="145"/>
      <c r="F154" s="26" t="s">
        <v>60</v>
      </c>
      <c r="G154" s="150"/>
      <c r="H154" s="151"/>
      <c r="I154" s="16"/>
      <c r="J154" s="24"/>
      <c r="K154" s="22" t="s">
        <v>74</v>
      </c>
    </row>
    <row r="155" spans="1:11" ht="9.9499999999999993" customHeight="1" x14ac:dyDescent="0.2">
      <c r="A155" s="16"/>
      <c r="B155" s="16"/>
      <c r="C155" s="16"/>
      <c r="D155" s="93" t="str">
        <f>IF(D154="Door Holder - Low AC Dropout", "* Circuit Standby and Alarm Current will be zero", "")</f>
        <v/>
      </c>
      <c r="E155" s="16"/>
      <c r="F155" s="16"/>
      <c r="G155" s="94"/>
      <c r="H155" s="94"/>
      <c r="I155" s="94"/>
      <c r="J155" s="24"/>
      <c r="K155" s="22" t="s">
        <v>155</v>
      </c>
    </row>
    <row r="156" spans="1:11" ht="10.5" customHeight="1" x14ac:dyDescent="0.2">
      <c r="A156" s="16"/>
      <c r="B156" s="16"/>
      <c r="C156" s="95" t="s">
        <v>73</v>
      </c>
      <c r="D156" s="96" t="s">
        <v>19</v>
      </c>
      <c r="E156" s="96" t="s">
        <v>20</v>
      </c>
      <c r="F156" s="96" t="s">
        <v>5</v>
      </c>
      <c r="G156" s="96" t="s">
        <v>618</v>
      </c>
      <c r="H156" s="96" t="s">
        <v>21</v>
      </c>
      <c r="I156" s="97" t="s">
        <v>133</v>
      </c>
      <c r="J156" s="24"/>
      <c r="K156" s="22" t="s">
        <v>71</v>
      </c>
    </row>
    <row r="157" spans="1:11" ht="10.5" customHeight="1" x14ac:dyDescent="0.2">
      <c r="A157" s="16"/>
      <c r="B157" s="31"/>
      <c r="C157" s="98" t="s">
        <v>63</v>
      </c>
      <c r="D157" s="99">
        <f>VLOOKUP(C157, $K$172:$L$179, 2)</f>
        <v>2.0099999999999998</v>
      </c>
      <c r="E157" s="98"/>
      <c r="F157" s="100">
        <f>((E157*2)/1000)*D157</f>
        <v>0</v>
      </c>
      <c r="G157" s="101">
        <f>IF(SUM(G161:G170)&gt;SUM(I161:I170),SUM(G161:G170),SUM(I161:I170))</f>
        <v>0</v>
      </c>
      <c r="H157" s="102">
        <f>I152-(G157*F157)</f>
        <v>20.399999999999999</v>
      </c>
      <c r="I157" s="103">
        <v>16</v>
      </c>
      <c r="J157" s="24"/>
      <c r="K157" s="22" t="s">
        <v>332</v>
      </c>
    </row>
    <row r="158" spans="1:11" ht="9.9499999999999993" customHeight="1" x14ac:dyDescent="0.2">
      <c r="A158" s="16"/>
      <c r="B158" s="83"/>
      <c r="C158" s="83"/>
      <c r="D158" s="83"/>
      <c r="E158" s="104"/>
      <c r="F158" s="83"/>
      <c r="G158" s="83"/>
      <c r="H158" s="83"/>
      <c r="I158" s="83"/>
      <c r="J158" s="24"/>
      <c r="K158" s="22" t="s">
        <v>331</v>
      </c>
    </row>
    <row r="159" spans="1:11" ht="10.5" customHeight="1" x14ac:dyDescent="0.2">
      <c r="A159" s="16"/>
      <c r="B159" s="146" t="s">
        <v>129</v>
      </c>
      <c r="C159" s="147"/>
      <c r="D159" s="147"/>
      <c r="E159" s="147"/>
      <c r="F159" s="147" t="s">
        <v>61</v>
      </c>
      <c r="G159" s="147"/>
      <c r="H159" s="147" t="s">
        <v>62</v>
      </c>
      <c r="I159" s="152"/>
      <c r="J159" s="24"/>
      <c r="K159" s="22" t="s">
        <v>70</v>
      </c>
    </row>
    <row r="160" spans="1:11" ht="10.5" customHeight="1" x14ac:dyDescent="0.2">
      <c r="A160" s="16"/>
      <c r="B160" s="105" t="s">
        <v>0</v>
      </c>
      <c r="C160" s="106" t="s">
        <v>152</v>
      </c>
      <c r="D160" s="149" t="s">
        <v>31</v>
      </c>
      <c r="E160" s="149"/>
      <c r="F160" s="106" t="s">
        <v>24</v>
      </c>
      <c r="G160" s="106" t="s">
        <v>25</v>
      </c>
      <c r="H160" s="106" t="s">
        <v>24</v>
      </c>
      <c r="I160" s="107" t="s">
        <v>25</v>
      </c>
      <c r="J160" s="24"/>
      <c r="K160" s="22"/>
    </row>
    <row r="161" spans="1:12" ht="10.5" customHeight="1" x14ac:dyDescent="0.2">
      <c r="A161" s="16"/>
      <c r="B161" s="98"/>
      <c r="C161" s="108"/>
      <c r="D161" s="148"/>
      <c r="E161" s="148"/>
      <c r="F161" s="109" t="str">
        <f>IF(D161="", "", IF(C161="User Defined", VLOOKUP(D161, 'User Defined'!$B$4:$D$103, 2, FALSE), VLOOKUP(D161, 'Device Database'!$B$4:$D$453, 2, FALSE)))</f>
        <v/>
      </c>
      <c r="G161" s="109" t="str">
        <f>IF(F161&lt;&gt;"", F161*B161, "")</f>
        <v/>
      </c>
      <c r="H161" s="109" t="str">
        <f>IF(D161="", "", IF(C161="User Defined", VLOOKUP(D161, 'User Defined'!$B$4:$D$103, 3, FALSE), VLOOKUP(D161, 'Device Database'!$B$4:$D$453, 3, FALSE)))</f>
        <v/>
      </c>
      <c r="I161" s="109" t="str">
        <f>IF(H161&lt;&gt;"", H161*B161, "")</f>
        <v/>
      </c>
      <c r="J161" s="24"/>
      <c r="K161" s="22" t="s">
        <v>150</v>
      </c>
    </row>
    <row r="162" spans="1:12" ht="10.5" customHeight="1" x14ac:dyDescent="0.2">
      <c r="A162" s="16"/>
      <c r="B162" s="45"/>
      <c r="C162" s="34"/>
      <c r="D162" s="143"/>
      <c r="E162" s="143"/>
      <c r="F162" s="109" t="str">
        <f>IF(D162="", "", IF(C162="User Defined", VLOOKUP(D162, 'User Defined'!$B$4:$D$103, 2, FALSE), VLOOKUP(D162, 'Device Database'!$B$4:$D$453, 2, FALSE)))</f>
        <v/>
      </c>
      <c r="G162" s="109" t="str">
        <f t="shared" ref="G162:G170" si="14">IF(F162&lt;&gt;"", F162*B162, "")</f>
        <v/>
      </c>
      <c r="H162" s="109" t="str">
        <f>IF(D162="", "", IF(C162="User Defined", VLOOKUP(D162, 'User Defined'!$B$4:$D$103, 3, FALSE), VLOOKUP(D162, 'Device Database'!$B$4:$D$453, 3, FALSE)))</f>
        <v/>
      </c>
      <c r="I162" s="109" t="str">
        <f t="shared" ref="I162:I170" si="15">IF(H162&lt;&gt;"", H162*B162, "")</f>
        <v/>
      </c>
      <c r="J162" s="24"/>
      <c r="K162" s="22" t="s">
        <v>130</v>
      </c>
    </row>
    <row r="163" spans="1:12" ht="10.5" customHeight="1" x14ac:dyDescent="0.2">
      <c r="A163" s="16"/>
      <c r="B163" s="45"/>
      <c r="C163" s="34"/>
      <c r="D163" s="143"/>
      <c r="E163" s="143"/>
      <c r="F163" s="109" t="str">
        <f>IF(D163="", "", IF(C163="User Defined", VLOOKUP(D163, 'User Defined'!$B$4:$D$103, 2, FALSE), VLOOKUP(D163, 'Device Database'!$B$4:$D$453, 2, FALSE)))</f>
        <v/>
      </c>
      <c r="G163" s="109" t="str">
        <f t="shared" si="14"/>
        <v/>
      </c>
      <c r="H163" s="109" t="str">
        <f>IF(D163="", "", IF(C163="User Defined", VLOOKUP(D163, 'User Defined'!$B$4:$D$103, 3, FALSE), VLOOKUP(D163, 'Device Database'!$B$4:$D$453, 3, FALSE)))</f>
        <v/>
      </c>
      <c r="I163" s="109" t="str">
        <f t="shared" si="15"/>
        <v/>
      </c>
      <c r="J163" s="24"/>
      <c r="K163" s="22" t="s">
        <v>76</v>
      </c>
    </row>
    <row r="164" spans="1:12" ht="10.5" customHeight="1" x14ac:dyDescent="0.2">
      <c r="A164" s="16"/>
      <c r="B164" s="45"/>
      <c r="C164" s="34"/>
      <c r="D164" s="143"/>
      <c r="E164" s="143"/>
      <c r="F164" s="109" t="str">
        <f>IF(D164="", "", IF(C164="User Defined", VLOOKUP(D164, 'User Defined'!$B$4:$D$103, 2, FALSE), VLOOKUP(D164, 'Device Database'!$B$4:$D$453, 2, FALSE)))</f>
        <v/>
      </c>
      <c r="G164" s="109" t="str">
        <f t="shared" si="14"/>
        <v/>
      </c>
      <c r="H164" s="109" t="str">
        <f>IF(D164="", "", IF(C164="User Defined", VLOOKUP(D164, 'User Defined'!$B$4:$D$103, 3, FALSE), VLOOKUP(D164, 'Device Database'!$B$4:$D$453, 3, FALSE)))</f>
        <v/>
      </c>
      <c r="I164" s="109" t="str">
        <f t="shared" si="15"/>
        <v/>
      </c>
      <c r="J164" s="24"/>
      <c r="K164" s="22" t="s">
        <v>151</v>
      </c>
    </row>
    <row r="165" spans="1:12" ht="10.5" customHeight="1" x14ac:dyDescent="0.2">
      <c r="A165" s="16"/>
      <c r="B165" s="45"/>
      <c r="C165" s="34"/>
      <c r="D165" s="144"/>
      <c r="E165" s="145"/>
      <c r="F165" s="109" t="str">
        <f>IF(D165="", "", IF(C165="User Defined", VLOOKUP(D165, 'User Defined'!$B$4:$D$103, 2, FALSE), VLOOKUP(D165, 'Device Database'!$B$4:$D$453, 2, FALSE)))</f>
        <v/>
      </c>
      <c r="G165" s="109" t="str">
        <f t="shared" si="14"/>
        <v/>
      </c>
      <c r="H165" s="109" t="str">
        <f>IF(D165="", "", IF(C165="User Defined", VLOOKUP(D165, 'User Defined'!$B$4:$D$103, 3, FALSE), VLOOKUP(D165, 'Device Database'!$B$4:$D$453, 3, FALSE)))</f>
        <v/>
      </c>
      <c r="I165" s="109" t="str">
        <f t="shared" si="15"/>
        <v/>
      </c>
      <c r="J165" s="24"/>
      <c r="K165" s="22" t="s">
        <v>316</v>
      </c>
    </row>
    <row r="166" spans="1:12" ht="10.5" customHeight="1" x14ac:dyDescent="0.2">
      <c r="A166" s="16"/>
      <c r="B166" s="45"/>
      <c r="C166" s="34"/>
      <c r="D166" s="144" t="s">
        <v>327</v>
      </c>
      <c r="E166" s="145"/>
      <c r="F166" s="57"/>
      <c r="G166" s="109" t="str">
        <f t="shared" si="14"/>
        <v/>
      </c>
      <c r="H166" s="57"/>
      <c r="I166" s="109" t="str">
        <f t="shared" si="15"/>
        <v/>
      </c>
      <c r="J166" s="24"/>
      <c r="K166" s="22" t="s">
        <v>77</v>
      </c>
    </row>
    <row r="167" spans="1:12" ht="10.5" customHeight="1" x14ac:dyDescent="0.2">
      <c r="A167" s="16"/>
      <c r="B167" s="45"/>
      <c r="C167" s="34"/>
      <c r="D167" s="144" t="s">
        <v>326</v>
      </c>
      <c r="E167" s="145"/>
      <c r="F167" s="57"/>
      <c r="G167" s="109" t="str">
        <f t="shared" si="14"/>
        <v/>
      </c>
      <c r="H167" s="57"/>
      <c r="I167" s="109" t="str">
        <f t="shared" si="15"/>
        <v/>
      </c>
      <c r="J167" s="24"/>
      <c r="K167" s="22" t="s">
        <v>78</v>
      </c>
    </row>
    <row r="168" spans="1:12" ht="10.5" customHeight="1" x14ac:dyDescent="0.2">
      <c r="A168" s="16"/>
      <c r="B168" s="45"/>
      <c r="C168" s="110"/>
      <c r="D168" s="144" t="s">
        <v>328</v>
      </c>
      <c r="E168" s="145"/>
      <c r="F168" s="57"/>
      <c r="G168" s="109" t="str">
        <f t="shared" si="14"/>
        <v/>
      </c>
      <c r="H168" s="57"/>
      <c r="I168" s="109" t="str">
        <f t="shared" si="15"/>
        <v/>
      </c>
      <c r="J168" s="24"/>
      <c r="K168" s="22" t="s">
        <v>629</v>
      </c>
    </row>
    <row r="169" spans="1:12" ht="10.5" customHeight="1" x14ac:dyDescent="0.2">
      <c r="A169" s="16"/>
      <c r="B169" s="45"/>
      <c r="C169" s="34"/>
      <c r="D169" s="144"/>
      <c r="E169" s="145"/>
      <c r="F169" s="57"/>
      <c r="G169" s="109" t="str">
        <f t="shared" si="14"/>
        <v/>
      </c>
      <c r="H169" s="57"/>
      <c r="I169" s="109" t="str">
        <f t="shared" si="15"/>
        <v/>
      </c>
      <c r="J169" s="24"/>
      <c r="K169" s="22" t="s">
        <v>75</v>
      </c>
    </row>
    <row r="170" spans="1:12" ht="10.5" customHeight="1" x14ac:dyDescent="0.2">
      <c r="A170" s="16"/>
      <c r="B170" s="45"/>
      <c r="C170" s="34"/>
      <c r="D170" s="144"/>
      <c r="E170" s="145"/>
      <c r="F170" s="57"/>
      <c r="G170" s="109" t="str">
        <f t="shared" si="14"/>
        <v/>
      </c>
      <c r="H170" s="57"/>
      <c r="I170" s="109" t="str">
        <f t="shared" si="15"/>
        <v/>
      </c>
      <c r="J170" s="24"/>
      <c r="K170" s="22"/>
    </row>
    <row r="171" spans="1:12" ht="10.5" customHeight="1" x14ac:dyDescent="0.2">
      <c r="A171" s="16"/>
      <c r="B171" s="141" t="str">
        <f>IF(D154="Doors (Low AC Drop)", "No Standby or Alarm current shown as circuit is used for door holders and will drop out during an AC power loss.", "")</f>
        <v/>
      </c>
      <c r="C171" s="141"/>
      <c r="D171" s="141"/>
      <c r="E171" s="141"/>
      <c r="F171" s="26" t="s">
        <v>131</v>
      </c>
      <c r="G171" s="111">
        <f>IF(D154="Doors (Low AC Drop)",0,SUM(G161:G170))</f>
        <v>0</v>
      </c>
      <c r="H171" s="26" t="s">
        <v>27</v>
      </c>
      <c r="I171" s="111">
        <f>IF(D154="Doors (Low AC Drop)",0,SUM(I161:I170))</f>
        <v>0</v>
      </c>
      <c r="J171" s="24"/>
      <c r="K171" s="22"/>
    </row>
    <row r="172" spans="1:12" ht="15" customHeight="1" x14ac:dyDescent="0.2">
      <c r="A172" s="16"/>
      <c r="B172" s="142"/>
      <c r="C172" s="142"/>
      <c r="D172" s="142"/>
      <c r="E172" s="142"/>
      <c r="F172" s="53"/>
      <c r="G172" s="16"/>
      <c r="H172" s="53"/>
      <c r="I172" s="16"/>
      <c r="J172" s="24"/>
      <c r="K172" s="22" t="s">
        <v>63</v>
      </c>
      <c r="L172" s="23">
        <v>2.0099999999999998</v>
      </c>
    </row>
    <row r="173" spans="1:12" ht="10.5" customHeight="1" x14ac:dyDescent="0.2">
      <c r="A173" s="16"/>
      <c r="B173" s="85" t="s">
        <v>171</v>
      </c>
      <c r="C173" s="86"/>
      <c r="D173" s="86"/>
      <c r="E173" s="87" t="s">
        <v>134</v>
      </c>
      <c r="F173" s="88">
        <v>3</v>
      </c>
      <c r="G173" s="88"/>
      <c r="H173" s="87" t="s">
        <v>136</v>
      </c>
      <c r="I173" s="89">
        <f>$I$10</f>
        <v>20.399999999999999</v>
      </c>
      <c r="J173" s="24"/>
      <c r="K173" s="22" t="s">
        <v>628</v>
      </c>
      <c r="L173" s="23">
        <v>2.0499999999999998</v>
      </c>
    </row>
    <row r="174" spans="1:12" ht="9.9499999999999993" customHeight="1" x14ac:dyDescent="0.2">
      <c r="A174" s="16"/>
      <c r="B174" s="90"/>
      <c r="C174" s="90"/>
      <c r="D174" s="90"/>
      <c r="E174" s="91"/>
      <c r="F174" s="92"/>
      <c r="G174" s="92"/>
      <c r="H174" s="92"/>
      <c r="I174" s="92"/>
      <c r="J174" s="24"/>
      <c r="K174" s="22" t="s">
        <v>64</v>
      </c>
      <c r="L174" s="23">
        <v>3.19</v>
      </c>
    </row>
    <row r="175" spans="1:12" ht="10.5" customHeight="1" x14ac:dyDescent="0.2">
      <c r="A175" s="16"/>
      <c r="B175" s="16"/>
      <c r="C175" s="26" t="s">
        <v>132</v>
      </c>
      <c r="D175" s="144"/>
      <c r="E175" s="145"/>
      <c r="F175" s="26" t="s">
        <v>60</v>
      </c>
      <c r="G175" s="150"/>
      <c r="H175" s="151"/>
      <c r="I175" s="16"/>
      <c r="J175" s="24"/>
      <c r="K175" s="22" t="s">
        <v>65</v>
      </c>
      <c r="L175" s="23">
        <v>3.26</v>
      </c>
    </row>
    <row r="176" spans="1:12" ht="9.9499999999999993" customHeight="1" x14ac:dyDescent="0.2">
      <c r="A176" s="16"/>
      <c r="B176" s="16"/>
      <c r="C176" s="16"/>
      <c r="D176" s="93" t="str">
        <f>IF(D175="Door Holder - Low AC Dropout", "* Circuit Standby and Alarm Current will be zero", "")</f>
        <v/>
      </c>
      <c r="E176" s="16"/>
      <c r="F176" s="16"/>
      <c r="G176" s="94"/>
      <c r="H176" s="94"/>
      <c r="I176" s="94"/>
      <c r="J176" s="24"/>
      <c r="K176" s="22" t="s">
        <v>66</v>
      </c>
      <c r="L176" s="23">
        <v>5.08</v>
      </c>
    </row>
    <row r="177" spans="1:12" ht="10.5" customHeight="1" x14ac:dyDescent="0.2">
      <c r="A177" s="16"/>
      <c r="B177" s="16"/>
      <c r="C177" s="95" t="s">
        <v>73</v>
      </c>
      <c r="D177" s="96" t="s">
        <v>19</v>
      </c>
      <c r="E177" s="96" t="s">
        <v>20</v>
      </c>
      <c r="F177" s="96" t="s">
        <v>5</v>
      </c>
      <c r="G177" s="96" t="s">
        <v>618</v>
      </c>
      <c r="H177" s="96" t="s">
        <v>21</v>
      </c>
      <c r="I177" s="97" t="s">
        <v>133</v>
      </c>
      <c r="J177" s="24"/>
      <c r="K177" s="22" t="s">
        <v>67</v>
      </c>
      <c r="L177" s="23">
        <v>5.29</v>
      </c>
    </row>
    <row r="178" spans="1:12" ht="10.5" customHeight="1" x14ac:dyDescent="0.2">
      <c r="A178" s="16"/>
      <c r="B178" s="31"/>
      <c r="C178" s="98" t="s">
        <v>63</v>
      </c>
      <c r="D178" s="99">
        <f>VLOOKUP(C178, $K$172:$L$179, 2)</f>
        <v>2.0099999999999998</v>
      </c>
      <c r="E178" s="98"/>
      <c r="F178" s="100">
        <f>((E178*2)/1000)*D178</f>
        <v>0</v>
      </c>
      <c r="G178" s="101">
        <f>IF(SUM(G182:G191)&gt;SUM(I182:I191),SUM(G182:G191),SUM(I182:I191))</f>
        <v>0</v>
      </c>
      <c r="H178" s="102">
        <f>I173-(G178*F178)</f>
        <v>20.399999999999999</v>
      </c>
      <c r="I178" s="103">
        <v>16</v>
      </c>
      <c r="J178" s="24"/>
      <c r="K178" s="22" t="s">
        <v>68</v>
      </c>
      <c r="L178" s="23">
        <v>8.08</v>
      </c>
    </row>
    <row r="179" spans="1:12" ht="9.9499999999999993" customHeight="1" x14ac:dyDescent="0.2">
      <c r="A179" s="16"/>
      <c r="B179" s="83"/>
      <c r="C179" s="83"/>
      <c r="D179" s="83"/>
      <c r="E179" s="104"/>
      <c r="F179" s="83"/>
      <c r="G179" s="83"/>
      <c r="H179" s="83"/>
      <c r="I179" s="83"/>
      <c r="J179" s="24"/>
      <c r="K179" s="22" t="s">
        <v>69</v>
      </c>
      <c r="L179" s="23">
        <v>8.4499999999999993</v>
      </c>
    </row>
    <row r="180" spans="1:12" ht="10.5" customHeight="1" x14ac:dyDescent="0.2">
      <c r="A180" s="16"/>
      <c r="B180" s="146" t="s">
        <v>129</v>
      </c>
      <c r="C180" s="147"/>
      <c r="D180" s="147"/>
      <c r="E180" s="147"/>
      <c r="F180" s="147" t="s">
        <v>61</v>
      </c>
      <c r="G180" s="147"/>
      <c r="H180" s="147" t="s">
        <v>62</v>
      </c>
      <c r="I180" s="152"/>
      <c r="J180" s="24"/>
      <c r="K180" s="22"/>
    </row>
    <row r="181" spans="1:12" ht="10.5" customHeight="1" x14ac:dyDescent="0.2">
      <c r="A181" s="16"/>
      <c r="B181" s="105" t="s">
        <v>0</v>
      </c>
      <c r="C181" s="106" t="s">
        <v>152</v>
      </c>
      <c r="D181" s="149" t="s">
        <v>31</v>
      </c>
      <c r="E181" s="149"/>
      <c r="F181" s="106" t="s">
        <v>24</v>
      </c>
      <c r="G181" s="106" t="s">
        <v>25</v>
      </c>
      <c r="H181" s="106" t="s">
        <v>24</v>
      </c>
      <c r="I181" s="107" t="s">
        <v>25</v>
      </c>
      <c r="J181" s="24"/>
      <c r="K181" s="22"/>
    </row>
    <row r="182" spans="1:12" ht="10.5" customHeight="1" x14ac:dyDescent="0.2">
      <c r="A182" s="16"/>
      <c r="B182" s="98"/>
      <c r="C182" s="108"/>
      <c r="D182" s="148"/>
      <c r="E182" s="148"/>
      <c r="F182" s="109" t="str">
        <f>IF(D182="", "", IF(C182="User Defined", VLOOKUP(D182, 'User Defined'!$B$4:$D$103, 2, FALSE), VLOOKUP(D182, 'Device Database'!$B$4:$D$453, 2, FALSE)))</f>
        <v/>
      </c>
      <c r="G182" s="109" t="str">
        <f>IF(F182&lt;&gt;"", F182*B182, "")</f>
        <v/>
      </c>
      <c r="H182" s="109" t="str">
        <f>IF(D182="", "", IF(C182="User Defined", VLOOKUP(D182, 'User Defined'!$B$4:$D$103, 3, FALSE), VLOOKUP(D182, 'Device Database'!$B$4:$D$453, 3, FALSE)))</f>
        <v/>
      </c>
      <c r="I182" s="109" t="str">
        <f>IF(H182&lt;&gt;"", H182*B182, "")</f>
        <v/>
      </c>
      <c r="J182" s="24"/>
      <c r="K182" s="22"/>
    </row>
    <row r="183" spans="1:12" ht="10.5" customHeight="1" x14ac:dyDescent="0.2">
      <c r="A183" s="16"/>
      <c r="B183" s="45"/>
      <c r="C183" s="34"/>
      <c r="D183" s="143"/>
      <c r="E183" s="143"/>
      <c r="F183" s="109" t="str">
        <f>IF(D183="", "", IF(C183="User Defined", VLOOKUP(D183, 'User Defined'!$B$4:$D$103, 2, FALSE), VLOOKUP(D183, 'Device Database'!$B$4:$D$453, 2, FALSE)))</f>
        <v/>
      </c>
      <c r="G183" s="109" t="str">
        <f t="shared" ref="G183:G191" si="16">IF(F183&lt;&gt;"", F183*B183, "")</f>
        <v/>
      </c>
      <c r="H183" s="109" t="str">
        <f>IF(D183="", "", IF(C183="User Defined", VLOOKUP(D183, 'User Defined'!$B$4:$D$103, 3, FALSE), VLOOKUP(D183, 'Device Database'!$B$4:$D$453, 3, FALSE)))</f>
        <v/>
      </c>
      <c r="I183" s="109" t="str">
        <f t="shared" ref="I183:I191" si="17">IF(H183&lt;&gt;"", H183*B183, "")</f>
        <v/>
      </c>
      <c r="J183" s="24"/>
      <c r="K183" s="22"/>
    </row>
    <row r="184" spans="1:12" ht="10.5" customHeight="1" x14ac:dyDescent="0.2">
      <c r="A184" s="16"/>
      <c r="B184" s="45"/>
      <c r="C184" s="34"/>
      <c r="D184" s="143"/>
      <c r="E184" s="143"/>
      <c r="F184" s="109" t="str">
        <f>IF(D184="", "", IF(C184="User Defined", VLOOKUP(D184, 'User Defined'!$B$4:$D$103, 2, FALSE), VLOOKUP(D184, 'Device Database'!$B$4:$D$453, 2, FALSE)))</f>
        <v/>
      </c>
      <c r="G184" s="109" t="str">
        <f t="shared" si="16"/>
        <v/>
      </c>
      <c r="H184" s="109" t="str">
        <f>IF(D184="", "", IF(C184="User Defined", VLOOKUP(D184, 'User Defined'!$B$4:$D$103, 3, FALSE), VLOOKUP(D184, 'Device Database'!$B$4:$D$453, 3, FALSE)))</f>
        <v/>
      </c>
      <c r="I184" s="109" t="str">
        <f t="shared" si="17"/>
        <v/>
      </c>
      <c r="J184" s="24"/>
      <c r="K184" s="22"/>
    </row>
    <row r="185" spans="1:12" ht="10.5" customHeight="1" x14ac:dyDescent="0.2">
      <c r="A185" s="16"/>
      <c r="B185" s="45"/>
      <c r="C185" s="34"/>
      <c r="D185" s="143"/>
      <c r="E185" s="143"/>
      <c r="F185" s="109" t="str">
        <f>IF(D185="", "", IF(C185="User Defined", VLOOKUP(D185, 'User Defined'!$B$4:$D$103, 2, FALSE), VLOOKUP(D185, 'Device Database'!$B$4:$D$453, 2, FALSE)))</f>
        <v/>
      </c>
      <c r="G185" s="109" t="str">
        <f t="shared" si="16"/>
        <v/>
      </c>
      <c r="H185" s="109" t="str">
        <f>IF(D185="", "", IF(C185="User Defined", VLOOKUP(D185, 'User Defined'!$B$4:$D$103, 3, FALSE), VLOOKUP(D185, 'Device Database'!$B$4:$D$453, 3, FALSE)))</f>
        <v/>
      </c>
      <c r="I185" s="109" t="str">
        <f t="shared" si="17"/>
        <v/>
      </c>
      <c r="J185" s="24"/>
      <c r="K185" s="22"/>
    </row>
    <row r="186" spans="1:12" ht="10.5" customHeight="1" x14ac:dyDescent="0.2">
      <c r="A186" s="16"/>
      <c r="B186" s="45"/>
      <c r="C186" s="34"/>
      <c r="D186" s="144"/>
      <c r="E186" s="145"/>
      <c r="F186" s="109" t="str">
        <f>IF(D186="", "", IF(C186="User Defined", VLOOKUP(D186, 'User Defined'!$B$4:$D$103, 2, FALSE), VLOOKUP(D186, 'Device Database'!$B$4:$D$453, 2, FALSE)))</f>
        <v/>
      </c>
      <c r="G186" s="109" t="str">
        <f t="shared" si="16"/>
        <v/>
      </c>
      <c r="H186" s="109" t="str">
        <f>IF(D186="", "", IF(C186="User Defined", VLOOKUP(D186, 'User Defined'!$B$4:$D$103, 3, FALSE), VLOOKUP(D186, 'Device Database'!$B$4:$D$453, 3, FALSE)))</f>
        <v/>
      </c>
      <c r="I186" s="109" t="str">
        <f t="shared" si="17"/>
        <v/>
      </c>
      <c r="J186" s="24"/>
      <c r="K186" s="22"/>
    </row>
    <row r="187" spans="1:12" ht="10.5" customHeight="1" x14ac:dyDescent="0.2">
      <c r="A187" s="16"/>
      <c r="B187" s="45"/>
      <c r="C187" s="34"/>
      <c r="D187" s="144" t="s">
        <v>327</v>
      </c>
      <c r="E187" s="145"/>
      <c r="F187" s="57"/>
      <c r="G187" s="109" t="str">
        <f t="shared" si="16"/>
        <v/>
      </c>
      <c r="H187" s="57"/>
      <c r="I187" s="109" t="str">
        <f t="shared" si="17"/>
        <v/>
      </c>
      <c r="J187" s="24"/>
      <c r="K187" s="22"/>
    </row>
    <row r="188" spans="1:12" ht="10.5" customHeight="1" x14ac:dyDescent="0.2">
      <c r="A188" s="16"/>
      <c r="B188" s="45"/>
      <c r="C188" s="34"/>
      <c r="D188" s="144" t="s">
        <v>326</v>
      </c>
      <c r="E188" s="145"/>
      <c r="F188" s="57"/>
      <c r="G188" s="109" t="str">
        <f t="shared" si="16"/>
        <v/>
      </c>
      <c r="H188" s="57"/>
      <c r="I188" s="109" t="str">
        <f t="shared" si="17"/>
        <v/>
      </c>
      <c r="J188" s="24"/>
      <c r="K188" s="22"/>
    </row>
    <row r="189" spans="1:12" ht="10.5" customHeight="1" x14ac:dyDescent="0.2">
      <c r="A189" s="16"/>
      <c r="B189" s="45"/>
      <c r="C189" s="110"/>
      <c r="D189" s="144" t="s">
        <v>328</v>
      </c>
      <c r="E189" s="145"/>
      <c r="F189" s="57"/>
      <c r="G189" s="109" t="str">
        <f t="shared" si="16"/>
        <v/>
      </c>
      <c r="H189" s="57"/>
      <c r="I189" s="109" t="str">
        <f t="shared" si="17"/>
        <v/>
      </c>
      <c r="J189" s="24"/>
      <c r="K189" s="22"/>
    </row>
    <row r="190" spans="1:12" ht="10.5" customHeight="1" x14ac:dyDescent="0.2">
      <c r="A190" s="16"/>
      <c r="B190" s="45"/>
      <c r="C190" s="34"/>
      <c r="D190" s="144"/>
      <c r="E190" s="145"/>
      <c r="F190" s="57"/>
      <c r="G190" s="109" t="str">
        <f t="shared" si="16"/>
        <v/>
      </c>
      <c r="H190" s="57"/>
      <c r="I190" s="109" t="str">
        <f t="shared" si="17"/>
        <v/>
      </c>
      <c r="J190" s="24"/>
      <c r="K190" s="22"/>
    </row>
    <row r="191" spans="1:12" ht="10.5" customHeight="1" x14ac:dyDescent="0.2">
      <c r="A191" s="16"/>
      <c r="B191" s="45"/>
      <c r="C191" s="34"/>
      <c r="D191" s="144"/>
      <c r="E191" s="145"/>
      <c r="F191" s="57"/>
      <c r="G191" s="109" t="str">
        <f t="shared" si="16"/>
        <v/>
      </c>
      <c r="H191" s="57"/>
      <c r="I191" s="109" t="str">
        <f t="shared" si="17"/>
        <v/>
      </c>
      <c r="J191" s="24"/>
      <c r="K191" s="22"/>
    </row>
    <row r="192" spans="1:12" ht="10.5" customHeight="1" x14ac:dyDescent="0.2">
      <c r="A192" s="16"/>
      <c r="B192" s="141" t="str">
        <f>IF(D175="Doors (Low AC Drop)", "No Standby or Alarm current shown as circuit is used for door holders and will drop out during an AC power loss.", "")</f>
        <v/>
      </c>
      <c r="C192" s="141"/>
      <c r="D192" s="141"/>
      <c r="E192" s="141"/>
      <c r="F192" s="26" t="s">
        <v>131</v>
      </c>
      <c r="G192" s="111">
        <f>IF(D175="Doors (Low AC Drop)",0,SUM(G182:G191))</f>
        <v>0</v>
      </c>
      <c r="H192" s="26" t="s">
        <v>27</v>
      </c>
      <c r="I192" s="111">
        <f>IF(D175="Doors (Low AC Drop)",0,SUM(I182:I191))</f>
        <v>0</v>
      </c>
      <c r="J192" s="24"/>
      <c r="K192" s="22"/>
    </row>
    <row r="193" spans="1:11" ht="15" customHeight="1" x14ac:dyDescent="0.2">
      <c r="A193" s="16"/>
      <c r="B193" s="142"/>
      <c r="C193" s="142"/>
      <c r="D193" s="142"/>
      <c r="E193" s="142"/>
      <c r="F193" s="26"/>
      <c r="G193" s="70"/>
      <c r="H193" s="26"/>
      <c r="I193" s="70"/>
      <c r="J193" s="24"/>
      <c r="K193" s="22"/>
    </row>
    <row r="194" spans="1:11" ht="12" customHeight="1" x14ac:dyDescent="0.2">
      <c r="A194" s="16"/>
      <c r="B194" s="82" t="s">
        <v>338</v>
      </c>
      <c r="C194" s="82"/>
      <c r="D194" s="82"/>
      <c r="E194" s="83"/>
      <c r="F194" s="83"/>
      <c r="G194" s="153" t="str">
        <f>IF($F$2&lt;&gt;"", $F$2, "")</f>
        <v/>
      </c>
      <c r="H194" s="153"/>
      <c r="I194" s="84" t="str">
        <f>IF($F$10&lt;&gt;"", $F$10, "")</f>
        <v/>
      </c>
      <c r="J194" s="24"/>
      <c r="K194" s="22"/>
    </row>
    <row r="195" spans="1:11" ht="16.5" customHeight="1" x14ac:dyDescent="0.2">
      <c r="A195" s="16"/>
      <c r="B195" s="16"/>
      <c r="C195" s="112"/>
      <c r="D195" s="112"/>
      <c r="E195" s="112"/>
      <c r="F195" s="53"/>
      <c r="G195" s="16"/>
      <c r="H195" s="53"/>
      <c r="I195" s="16"/>
      <c r="J195" s="24"/>
      <c r="K195" s="22"/>
    </row>
    <row r="196" spans="1:11" ht="10.5" customHeight="1" x14ac:dyDescent="0.2">
      <c r="A196" s="16"/>
      <c r="B196" s="85" t="s">
        <v>333</v>
      </c>
      <c r="C196" s="86"/>
      <c r="D196" s="86"/>
      <c r="E196" s="87" t="s">
        <v>134</v>
      </c>
      <c r="F196" s="88">
        <v>1</v>
      </c>
      <c r="G196" s="88"/>
      <c r="H196" s="87" t="s">
        <v>136</v>
      </c>
      <c r="I196" s="89">
        <f>$I$10</f>
        <v>20.399999999999999</v>
      </c>
      <c r="J196" s="24"/>
      <c r="K196" s="22"/>
    </row>
    <row r="197" spans="1:11" ht="9.9499999999999993" customHeight="1" x14ac:dyDescent="0.2">
      <c r="A197" s="16"/>
      <c r="B197" s="90"/>
      <c r="C197" s="90"/>
      <c r="D197" s="90"/>
      <c r="E197" s="91"/>
      <c r="F197" s="92"/>
      <c r="G197" s="92"/>
      <c r="H197" s="92"/>
      <c r="I197" s="92"/>
      <c r="J197" s="24"/>
      <c r="K197" s="22"/>
    </row>
    <row r="198" spans="1:11" ht="10.5" customHeight="1" x14ac:dyDescent="0.2">
      <c r="A198" s="16"/>
      <c r="B198" s="16"/>
      <c r="C198" s="26" t="s">
        <v>132</v>
      </c>
      <c r="D198" s="144"/>
      <c r="E198" s="145"/>
      <c r="F198" s="26" t="s">
        <v>60</v>
      </c>
      <c r="G198" s="150"/>
      <c r="H198" s="151"/>
      <c r="I198" s="16"/>
      <c r="J198" s="24"/>
      <c r="K198" s="22"/>
    </row>
    <row r="199" spans="1:11" ht="9.9499999999999993" customHeight="1" x14ac:dyDescent="0.2">
      <c r="A199" s="16"/>
      <c r="B199" s="16"/>
      <c r="C199" s="16"/>
      <c r="D199" s="93" t="str">
        <f>IF(D198="Door Holder - Low AC Dropout", "* Circuit Standby and Alarm Current will be zero", "")</f>
        <v/>
      </c>
      <c r="E199" s="16"/>
      <c r="F199" s="16"/>
      <c r="G199" s="94"/>
      <c r="H199" s="94"/>
      <c r="I199" s="94"/>
      <c r="J199" s="24"/>
      <c r="K199" s="22"/>
    </row>
    <row r="200" spans="1:11" ht="10.5" customHeight="1" x14ac:dyDescent="0.2">
      <c r="A200" s="16"/>
      <c r="B200" s="16"/>
      <c r="C200" s="95" t="s">
        <v>73</v>
      </c>
      <c r="D200" s="96" t="s">
        <v>19</v>
      </c>
      <c r="E200" s="96" t="s">
        <v>20</v>
      </c>
      <c r="F200" s="96" t="s">
        <v>5</v>
      </c>
      <c r="G200" s="96" t="s">
        <v>618</v>
      </c>
      <c r="H200" s="96" t="s">
        <v>21</v>
      </c>
      <c r="I200" s="97" t="s">
        <v>133</v>
      </c>
      <c r="J200" s="24"/>
      <c r="K200" s="22"/>
    </row>
    <row r="201" spans="1:11" ht="10.5" customHeight="1" x14ac:dyDescent="0.2">
      <c r="A201" s="16"/>
      <c r="B201" s="31"/>
      <c r="C201" s="98" t="s">
        <v>63</v>
      </c>
      <c r="D201" s="99">
        <f>VLOOKUP(C201, $K$172:$L$179, 2)</f>
        <v>2.0099999999999998</v>
      </c>
      <c r="E201" s="98"/>
      <c r="F201" s="100">
        <f>((E201*2)/1000)*D201</f>
        <v>0</v>
      </c>
      <c r="G201" s="101">
        <f>IF(SUM(G205:G212)&gt;SUM(I205:I212),SUM(G205:G212),SUM(I205:I212))</f>
        <v>0</v>
      </c>
      <c r="H201" s="102">
        <f>I196-(G201*F201)</f>
        <v>20.399999999999999</v>
      </c>
      <c r="I201" s="103">
        <v>16</v>
      </c>
      <c r="J201" s="24"/>
      <c r="K201" s="22"/>
    </row>
    <row r="202" spans="1:11" ht="9.9499999999999993" customHeight="1" x14ac:dyDescent="0.2">
      <c r="A202" s="16"/>
      <c r="B202" s="83"/>
      <c r="C202" s="83"/>
      <c r="D202" s="83"/>
      <c r="E202" s="104"/>
      <c r="F202" s="83"/>
      <c r="G202" s="83"/>
      <c r="H202" s="83"/>
      <c r="I202" s="83"/>
      <c r="J202" s="24"/>
      <c r="K202" s="22"/>
    </row>
    <row r="203" spans="1:11" ht="10.5" customHeight="1" x14ac:dyDescent="0.2">
      <c r="A203" s="16"/>
      <c r="B203" s="146" t="s">
        <v>129</v>
      </c>
      <c r="C203" s="147"/>
      <c r="D203" s="147"/>
      <c r="E203" s="147"/>
      <c r="F203" s="147" t="s">
        <v>61</v>
      </c>
      <c r="G203" s="147"/>
      <c r="H203" s="147" t="s">
        <v>62</v>
      </c>
      <c r="I203" s="152"/>
      <c r="J203" s="24"/>
      <c r="K203" s="22"/>
    </row>
    <row r="204" spans="1:11" ht="10.5" customHeight="1" x14ac:dyDescent="0.2">
      <c r="A204" s="16"/>
      <c r="B204" s="105" t="s">
        <v>0</v>
      </c>
      <c r="C204" s="106" t="s">
        <v>152</v>
      </c>
      <c r="D204" s="149" t="s">
        <v>31</v>
      </c>
      <c r="E204" s="149"/>
      <c r="F204" s="106" t="s">
        <v>24</v>
      </c>
      <c r="G204" s="106" t="s">
        <v>25</v>
      </c>
      <c r="H204" s="106" t="s">
        <v>24</v>
      </c>
      <c r="I204" s="107" t="s">
        <v>25</v>
      </c>
      <c r="J204" s="24"/>
      <c r="K204" s="22"/>
    </row>
    <row r="205" spans="1:11" ht="10.5" customHeight="1" x14ac:dyDescent="0.2">
      <c r="A205" s="16"/>
      <c r="B205" s="98"/>
      <c r="C205" s="108"/>
      <c r="D205" s="148"/>
      <c r="E205" s="148"/>
      <c r="F205" s="109" t="str">
        <f>IF(D205="", "", IF(C205="User Defined", VLOOKUP(D205, 'User Defined'!$B$4:$D$103, 2, FALSE), VLOOKUP(D205, 'Device Database'!$B$4:$D$453, 2, FALSE)))</f>
        <v/>
      </c>
      <c r="G205" s="109" t="str">
        <f>IF(F205&lt;&gt;"", F205*B205, "")</f>
        <v/>
      </c>
      <c r="H205" s="109" t="str">
        <f>IF(D205="", "", IF(C205="User Defined", VLOOKUP(D205, 'User Defined'!$B$4:$D$103, 3, FALSE), VLOOKUP(D205, 'Device Database'!$B$4:$D$453, 3, FALSE)))</f>
        <v/>
      </c>
      <c r="I205" s="109" t="str">
        <f>IF(H205&lt;&gt;"", H205*B205, "")</f>
        <v/>
      </c>
      <c r="J205" s="24"/>
      <c r="K205" s="22"/>
    </row>
    <row r="206" spans="1:11" ht="10.5" customHeight="1" x14ac:dyDescent="0.2">
      <c r="A206" s="16"/>
      <c r="B206" s="45"/>
      <c r="C206" s="34"/>
      <c r="D206" s="143"/>
      <c r="E206" s="143"/>
      <c r="F206" s="109" t="str">
        <f>IF(D206="", "", IF(C206="User Defined", VLOOKUP(D206, 'User Defined'!$B$4:$D$103, 2, FALSE), VLOOKUP(D206, 'Device Database'!$B$4:$D$453, 2, FALSE)))</f>
        <v/>
      </c>
      <c r="G206" s="109" t="str">
        <f t="shared" ref="G206:G212" si="18">IF(F206&lt;&gt;"", F206*B206, "")</f>
        <v/>
      </c>
      <c r="H206" s="109" t="str">
        <f>IF(D206="", "", IF(C206="User Defined", VLOOKUP(D206, 'User Defined'!$B$4:$D$103, 3, FALSE), VLOOKUP(D206, 'Device Database'!$B$4:$D$453, 3, FALSE)))</f>
        <v/>
      </c>
      <c r="I206" s="109" t="str">
        <f t="shared" ref="I206:I212" si="19">IF(H206&lt;&gt;"", H206*B206, "")</f>
        <v/>
      </c>
      <c r="J206" s="24"/>
      <c r="K206" s="22"/>
    </row>
    <row r="207" spans="1:11" ht="10.5" customHeight="1" x14ac:dyDescent="0.2">
      <c r="A207" s="16"/>
      <c r="B207" s="45"/>
      <c r="C207" s="34"/>
      <c r="D207" s="143"/>
      <c r="E207" s="143"/>
      <c r="F207" s="109" t="str">
        <f>IF(D207="", "", IF(C207="User Defined", VLOOKUP(D207, 'User Defined'!$B$4:$D$103, 2, FALSE), VLOOKUP(D207, 'Device Database'!$B$4:$D$453, 2, FALSE)))</f>
        <v/>
      </c>
      <c r="G207" s="109" t="str">
        <f t="shared" si="18"/>
        <v/>
      </c>
      <c r="H207" s="109" t="str">
        <f>IF(D207="", "", IF(C207="User Defined", VLOOKUP(D207, 'User Defined'!$B$4:$D$103, 3, FALSE), VLOOKUP(D207, 'Device Database'!$B$4:$D$453, 3, FALSE)))</f>
        <v/>
      </c>
      <c r="I207" s="109" t="str">
        <f t="shared" si="19"/>
        <v/>
      </c>
      <c r="J207" s="24"/>
      <c r="K207" s="22"/>
    </row>
    <row r="208" spans="1:11" ht="10.5" customHeight="1" x14ac:dyDescent="0.2">
      <c r="A208" s="16"/>
      <c r="B208" s="45"/>
      <c r="C208" s="34"/>
      <c r="D208" s="143"/>
      <c r="E208" s="143"/>
      <c r="F208" s="109" t="str">
        <f>IF(D208="", "", IF(C208="User Defined", VLOOKUP(D208, 'User Defined'!$B$4:$D$103, 2, FALSE), VLOOKUP(D208, 'Device Database'!$B$4:$D$453, 2, FALSE)))</f>
        <v/>
      </c>
      <c r="G208" s="109" t="str">
        <f t="shared" si="18"/>
        <v/>
      </c>
      <c r="H208" s="109" t="str">
        <f>IF(D208="", "", IF(C208="User Defined", VLOOKUP(D208, 'User Defined'!$B$4:$D$103, 3, FALSE), VLOOKUP(D208, 'Device Database'!$B$4:$D$453, 3, FALSE)))</f>
        <v/>
      </c>
      <c r="I208" s="109" t="str">
        <f t="shared" si="19"/>
        <v/>
      </c>
      <c r="J208" s="24"/>
      <c r="K208" s="22"/>
    </row>
    <row r="209" spans="1:11" ht="10.5" customHeight="1" x14ac:dyDescent="0.2">
      <c r="A209" s="16"/>
      <c r="B209" s="45"/>
      <c r="C209" s="34"/>
      <c r="D209" s="144"/>
      <c r="E209" s="145"/>
      <c r="F209" s="109" t="str">
        <f>IF(D209="", "", IF(C209="User Defined", VLOOKUP(D209, 'User Defined'!$B$4:$D$103, 2, FALSE), VLOOKUP(D209, 'Device Database'!$B$4:$D$453, 2, FALSE)))</f>
        <v/>
      </c>
      <c r="G209" s="109" t="str">
        <f t="shared" si="18"/>
        <v/>
      </c>
      <c r="H209" s="109" t="str">
        <f>IF(D209="", "", IF(C209="User Defined", VLOOKUP(D209, 'User Defined'!$B$4:$D$103, 3, FALSE), VLOOKUP(D209, 'Device Database'!$B$4:$D$453, 3, FALSE)))</f>
        <v/>
      </c>
      <c r="I209" s="109" t="str">
        <f t="shared" si="19"/>
        <v/>
      </c>
      <c r="J209" s="24"/>
      <c r="K209" s="22"/>
    </row>
    <row r="210" spans="1:11" ht="10.5" customHeight="1" x14ac:dyDescent="0.2">
      <c r="A210" s="16"/>
      <c r="B210" s="45"/>
      <c r="C210" s="34"/>
      <c r="D210" s="144" t="s">
        <v>327</v>
      </c>
      <c r="E210" s="145"/>
      <c r="F210" s="57"/>
      <c r="G210" s="109"/>
      <c r="H210" s="57"/>
      <c r="I210" s="109" t="str">
        <f t="shared" si="19"/>
        <v/>
      </c>
      <c r="J210" s="24"/>
      <c r="K210" s="22"/>
    </row>
    <row r="211" spans="1:11" ht="10.5" customHeight="1" x14ac:dyDescent="0.2">
      <c r="A211" s="16"/>
      <c r="B211" s="45"/>
      <c r="C211" s="34"/>
      <c r="D211" s="144" t="s">
        <v>627</v>
      </c>
      <c r="E211" s="145"/>
      <c r="F211" s="57"/>
      <c r="G211" s="109" t="str">
        <f t="shared" si="18"/>
        <v/>
      </c>
      <c r="H211" s="57"/>
      <c r="I211" s="109" t="str">
        <f t="shared" si="19"/>
        <v/>
      </c>
      <c r="J211" s="24"/>
      <c r="K211" s="22"/>
    </row>
    <row r="212" spans="1:11" ht="10.5" customHeight="1" x14ac:dyDescent="0.2">
      <c r="A212" s="16"/>
      <c r="B212" s="45"/>
      <c r="C212" s="110"/>
      <c r="D212" s="144" t="s">
        <v>328</v>
      </c>
      <c r="E212" s="145"/>
      <c r="F212" s="57"/>
      <c r="G212" s="109" t="str">
        <f t="shared" si="18"/>
        <v/>
      </c>
      <c r="H212" s="57"/>
      <c r="I212" s="109" t="str">
        <f t="shared" si="19"/>
        <v/>
      </c>
      <c r="J212" s="24"/>
      <c r="K212" s="22"/>
    </row>
    <row r="213" spans="1:11" ht="10.5" customHeight="1" x14ac:dyDescent="0.2">
      <c r="A213" s="16"/>
      <c r="B213" s="141" t="str">
        <f>IF(D198="Doors (Low AC Drop)", "No Standby or Alarm current shown as circuit is used for door holders and will drop out during an AC power loss.", "")</f>
        <v/>
      </c>
      <c r="C213" s="141"/>
      <c r="D213" s="141"/>
      <c r="E213" s="141"/>
      <c r="F213" s="26" t="s">
        <v>131</v>
      </c>
      <c r="G213" s="111">
        <f>IF(D198="Doors (Low AC Drop)",0,SUM(G205:G212))</f>
        <v>0</v>
      </c>
      <c r="H213" s="26" t="s">
        <v>27</v>
      </c>
      <c r="I213" s="111">
        <f>IF(D198="Doors (Low AC Drop)",0,SUM(I205:I212))</f>
        <v>0</v>
      </c>
      <c r="J213" s="24"/>
      <c r="K213" s="22"/>
    </row>
    <row r="214" spans="1:11" ht="15" customHeight="1" x14ac:dyDescent="0.2">
      <c r="A214" s="16"/>
      <c r="B214" s="142"/>
      <c r="C214" s="142"/>
      <c r="D214" s="142"/>
      <c r="E214" s="142"/>
      <c r="F214" s="53"/>
      <c r="G214" s="16"/>
      <c r="H214" s="53"/>
      <c r="I214" s="16"/>
      <c r="J214" s="24"/>
      <c r="K214" s="22"/>
    </row>
    <row r="215" spans="1:11" ht="10.5" customHeight="1" x14ac:dyDescent="0.2">
      <c r="A215" s="16"/>
      <c r="B215" s="85" t="s">
        <v>334</v>
      </c>
      <c r="C215" s="86"/>
      <c r="D215" s="86"/>
      <c r="E215" s="87" t="s">
        <v>134</v>
      </c>
      <c r="F215" s="88">
        <v>1</v>
      </c>
      <c r="G215" s="88"/>
      <c r="H215" s="87" t="s">
        <v>136</v>
      </c>
      <c r="I215" s="89">
        <f>$I$10</f>
        <v>20.399999999999999</v>
      </c>
      <c r="J215" s="24"/>
      <c r="K215" s="22"/>
    </row>
    <row r="216" spans="1:11" ht="9.9499999999999993" customHeight="1" x14ac:dyDescent="0.2">
      <c r="A216" s="16"/>
      <c r="B216" s="90"/>
      <c r="C216" s="90"/>
      <c r="D216" s="90"/>
      <c r="E216" s="91"/>
      <c r="F216" s="92"/>
      <c r="G216" s="92"/>
      <c r="H216" s="92"/>
      <c r="I216" s="92"/>
      <c r="J216" s="24"/>
      <c r="K216" s="22"/>
    </row>
    <row r="217" spans="1:11" ht="10.5" customHeight="1" x14ac:dyDescent="0.2">
      <c r="A217" s="16"/>
      <c r="B217" s="16"/>
      <c r="C217" s="26" t="s">
        <v>132</v>
      </c>
      <c r="D217" s="150"/>
      <c r="E217" s="151"/>
      <c r="F217" s="26" t="s">
        <v>60</v>
      </c>
      <c r="G217" s="150"/>
      <c r="H217" s="151"/>
      <c r="I217" s="16"/>
      <c r="J217" s="24"/>
      <c r="K217" s="22"/>
    </row>
    <row r="218" spans="1:11" ht="9.9499999999999993" customHeight="1" x14ac:dyDescent="0.2">
      <c r="A218" s="16"/>
      <c r="B218" s="16"/>
      <c r="C218" s="16"/>
      <c r="D218" s="93" t="str">
        <f>IF(D217="Door Holder - Low AC Dropout", "* Circuit Standby and Alarm Current will be zero", "")</f>
        <v/>
      </c>
      <c r="E218" s="16"/>
      <c r="F218" s="16"/>
      <c r="G218" s="94"/>
      <c r="H218" s="94"/>
      <c r="I218" s="94"/>
      <c r="J218" s="24"/>
      <c r="K218" s="22"/>
    </row>
    <row r="219" spans="1:11" ht="10.5" customHeight="1" x14ac:dyDescent="0.2">
      <c r="A219" s="16"/>
      <c r="B219" s="16"/>
      <c r="C219" s="95" t="s">
        <v>73</v>
      </c>
      <c r="D219" s="96" t="s">
        <v>19</v>
      </c>
      <c r="E219" s="96" t="s">
        <v>20</v>
      </c>
      <c r="F219" s="96" t="s">
        <v>5</v>
      </c>
      <c r="G219" s="96" t="s">
        <v>618</v>
      </c>
      <c r="H219" s="96" t="s">
        <v>21</v>
      </c>
      <c r="I219" s="97" t="s">
        <v>133</v>
      </c>
      <c r="J219" s="24"/>
      <c r="K219" s="22"/>
    </row>
    <row r="220" spans="1:11" ht="10.5" customHeight="1" x14ac:dyDescent="0.2">
      <c r="A220" s="16"/>
      <c r="B220" s="31"/>
      <c r="C220" s="98" t="s">
        <v>63</v>
      </c>
      <c r="D220" s="99">
        <f>VLOOKUP(C220, $K$172:$L$179, 2)</f>
        <v>2.0099999999999998</v>
      </c>
      <c r="E220" s="98"/>
      <c r="F220" s="100">
        <f>((E220*2)/1000)*D220</f>
        <v>0</v>
      </c>
      <c r="G220" s="101">
        <f>IF(SUM(G224:G231)&gt;SUM(I224:I231),SUM(G224:G231),SUM(I224:I231))</f>
        <v>0</v>
      </c>
      <c r="H220" s="102">
        <f>I215-(G220*F220)</f>
        <v>20.399999999999999</v>
      </c>
      <c r="I220" s="103">
        <v>16</v>
      </c>
      <c r="J220" s="24"/>
      <c r="K220" s="22"/>
    </row>
    <row r="221" spans="1:11" ht="9.9499999999999993" customHeight="1" x14ac:dyDescent="0.2">
      <c r="A221" s="16"/>
      <c r="B221" s="83"/>
      <c r="C221" s="83"/>
      <c r="D221" s="83"/>
      <c r="E221" s="104"/>
      <c r="F221" s="83"/>
      <c r="G221" s="83"/>
      <c r="H221" s="83"/>
      <c r="I221" s="83"/>
      <c r="J221" s="24"/>
      <c r="K221" s="22"/>
    </row>
    <row r="222" spans="1:11" ht="10.5" customHeight="1" x14ac:dyDescent="0.2">
      <c r="A222" s="16"/>
      <c r="B222" s="146" t="s">
        <v>129</v>
      </c>
      <c r="C222" s="147"/>
      <c r="D222" s="147"/>
      <c r="E222" s="147"/>
      <c r="F222" s="147" t="s">
        <v>61</v>
      </c>
      <c r="G222" s="147"/>
      <c r="H222" s="147" t="s">
        <v>62</v>
      </c>
      <c r="I222" s="152"/>
      <c r="J222" s="24"/>
      <c r="K222" s="22"/>
    </row>
    <row r="223" spans="1:11" ht="10.5" customHeight="1" x14ac:dyDescent="0.2">
      <c r="A223" s="16"/>
      <c r="B223" s="105" t="s">
        <v>0</v>
      </c>
      <c r="C223" s="106" t="s">
        <v>152</v>
      </c>
      <c r="D223" s="149" t="s">
        <v>31</v>
      </c>
      <c r="E223" s="149"/>
      <c r="F223" s="106" t="s">
        <v>24</v>
      </c>
      <c r="G223" s="106" t="s">
        <v>25</v>
      </c>
      <c r="H223" s="106" t="s">
        <v>24</v>
      </c>
      <c r="I223" s="107" t="s">
        <v>25</v>
      </c>
      <c r="J223" s="24"/>
      <c r="K223" s="22"/>
    </row>
    <row r="224" spans="1:11" ht="10.5" customHeight="1" x14ac:dyDescent="0.2">
      <c r="A224" s="16"/>
      <c r="B224" s="98"/>
      <c r="C224" s="108"/>
      <c r="D224" s="148"/>
      <c r="E224" s="148"/>
      <c r="F224" s="109" t="str">
        <f>IF(D224="", "", IF(C224="User Defined", VLOOKUP(D224, 'User Defined'!$B$4:$D$103, 2, FALSE), VLOOKUP(D224, 'Device Database'!$B$4:$D$453, 2, FALSE)))</f>
        <v/>
      </c>
      <c r="G224" s="109" t="str">
        <f>IF(F224&lt;&gt;"", F224*B224, "")</f>
        <v/>
      </c>
      <c r="H224" s="109" t="str">
        <f>IF(D224="", "", IF(C224="User Defined", VLOOKUP(D224, 'User Defined'!$B$4:$D$103, 3, FALSE), VLOOKUP(D224, 'Device Database'!$B$4:$D$453, 3, FALSE)))</f>
        <v/>
      </c>
      <c r="I224" s="109" t="str">
        <f>IF(H224&lt;&gt;"", H224*B224, "")</f>
        <v/>
      </c>
      <c r="J224" s="24"/>
      <c r="K224" s="22"/>
    </row>
    <row r="225" spans="1:11" ht="10.5" customHeight="1" x14ac:dyDescent="0.2">
      <c r="A225" s="16"/>
      <c r="B225" s="45"/>
      <c r="C225" s="34"/>
      <c r="D225" s="143"/>
      <c r="E225" s="143"/>
      <c r="F225" s="109" t="str">
        <f>IF(D225="", "", IF(C225="User Defined", VLOOKUP(D225, 'User Defined'!$B$4:$D$103, 2, FALSE), VLOOKUP(D225, 'Device Database'!$B$4:$D$453, 2, FALSE)))</f>
        <v/>
      </c>
      <c r="G225" s="109" t="str">
        <f t="shared" ref="G225:G231" si="20">IF(F225&lt;&gt;"", F225*B225, "")</f>
        <v/>
      </c>
      <c r="H225" s="109" t="str">
        <f>IF(D225="", "", IF(C225="User Defined", VLOOKUP(D225, 'User Defined'!$B$4:$D$103, 3, FALSE), VLOOKUP(D225, 'Device Database'!$B$4:$D$453, 3, FALSE)))</f>
        <v/>
      </c>
      <c r="I225" s="109" t="str">
        <f t="shared" ref="I225:I231" si="21">IF(H225&lt;&gt;"", H225*B225, "")</f>
        <v/>
      </c>
      <c r="J225" s="24"/>
      <c r="K225" s="22"/>
    </row>
    <row r="226" spans="1:11" ht="10.5" customHeight="1" x14ac:dyDescent="0.2">
      <c r="A226" s="16"/>
      <c r="B226" s="45"/>
      <c r="C226" s="34"/>
      <c r="D226" s="143"/>
      <c r="E226" s="143"/>
      <c r="F226" s="109" t="str">
        <f>IF(D226="", "", IF(C226="User Defined", VLOOKUP(D226, 'User Defined'!$B$4:$D$103, 2, FALSE), VLOOKUP(D226, 'Device Database'!$B$4:$D$453, 2, FALSE)))</f>
        <v/>
      </c>
      <c r="G226" s="109" t="str">
        <f t="shared" si="20"/>
        <v/>
      </c>
      <c r="H226" s="109" t="str">
        <f>IF(D226="", "", IF(C226="User Defined", VLOOKUP(D226, 'User Defined'!$B$4:$D$103, 3, FALSE), VLOOKUP(D226, 'Device Database'!$B$4:$D$453, 3, FALSE)))</f>
        <v/>
      </c>
      <c r="I226" s="109" t="str">
        <f t="shared" si="21"/>
        <v/>
      </c>
      <c r="J226" s="24"/>
      <c r="K226" s="22"/>
    </row>
    <row r="227" spans="1:11" ht="10.5" customHeight="1" x14ac:dyDescent="0.2">
      <c r="A227" s="16"/>
      <c r="B227" s="45"/>
      <c r="C227" s="34"/>
      <c r="D227" s="143"/>
      <c r="E227" s="143"/>
      <c r="F227" s="109" t="str">
        <f>IF(D227="", "", IF(C227="User Defined", VLOOKUP(D227, 'User Defined'!$B$4:$D$103, 2, FALSE), VLOOKUP(D227, 'Device Database'!$B$4:$D$453, 2, FALSE)))</f>
        <v/>
      </c>
      <c r="G227" s="109" t="str">
        <f t="shared" si="20"/>
        <v/>
      </c>
      <c r="H227" s="109" t="str">
        <f>IF(D227="", "", IF(C227="User Defined", VLOOKUP(D227, 'User Defined'!$B$4:$D$103, 3, FALSE), VLOOKUP(D227, 'Device Database'!$B$4:$D$453, 3, FALSE)))</f>
        <v/>
      </c>
      <c r="I227" s="109" t="str">
        <f t="shared" si="21"/>
        <v/>
      </c>
      <c r="J227" s="24"/>
      <c r="K227" s="22"/>
    </row>
    <row r="228" spans="1:11" ht="10.5" customHeight="1" x14ac:dyDescent="0.2">
      <c r="A228" s="16"/>
      <c r="B228" s="45"/>
      <c r="C228" s="34"/>
      <c r="D228" s="144"/>
      <c r="E228" s="145"/>
      <c r="F228" s="109" t="str">
        <f>IF(D228="", "", IF(C228="User Defined", VLOOKUP(D228, 'User Defined'!$B$4:$D$103, 2, FALSE), VLOOKUP(D228, 'Device Database'!$B$4:$D$453, 2, FALSE)))</f>
        <v/>
      </c>
      <c r="G228" s="109" t="str">
        <f t="shared" si="20"/>
        <v/>
      </c>
      <c r="H228" s="109" t="str">
        <f>IF(D228="", "", IF(C228="User Defined", VLOOKUP(D228, 'User Defined'!$B$4:$D$103, 3, FALSE), VLOOKUP(D228, 'Device Database'!$B$4:$D$453, 3, FALSE)))</f>
        <v/>
      </c>
      <c r="I228" s="109" t="str">
        <f t="shared" si="21"/>
        <v/>
      </c>
      <c r="J228" s="24"/>
      <c r="K228" s="22"/>
    </row>
    <row r="229" spans="1:11" ht="10.5" customHeight="1" x14ac:dyDescent="0.2">
      <c r="A229" s="16"/>
      <c r="B229" s="45"/>
      <c r="C229" s="34"/>
      <c r="D229" s="144" t="s">
        <v>327</v>
      </c>
      <c r="E229" s="145"/>
      <c r="F229" s="57"/>
      <c r="G229" s="109" t="str">
        <f t="shared" si="20"/>
        <v/>
      </c>
      <c r="H229" s="57"/>
      <c r="I229" s="109" t="str">
        <f t="shared" si="21"/>
        <v/>
      </c>
      <c r="J229" s="24"/>
      <c r="K229" s="22"/>
    </row>
    <row r="230" spans="1:11" ht="10.5" customHeight="1" x14ac:dyDescent="0.2">
      <c r="A230" s="16"/>
      <c r="B230" s="45"/>
      <c r="C230" s="34"/>
      <c r="D230" s="144" t="s">
        <v>627</v>
      </c>
      <c r="E230" s="145"/>
      <c r="F230" s="57"/>
      <c r="G230" s="109" t="str">
        <f t="shared" si="20"/>
        <v/>
      </c>
      <c r="H230" s="57"/>
      <c r="I230" s="109" t="str">
        <f t="shared" si="21"/>
        <v/>
      </c>
      <c r="J230" s="24"/>
      <c r="K230" s="22"/>
    </row>
    <row r="231" spans="1:11" ht="10.5" customHeight="1" x14ac:dyDescent="0.2">
      <c r="A231" s="16"/>
      <c r="B231" s="45"/>
      <c r="C231" s="110"/>
      <c r="D231" s="144" t="s">
        <v>328</v>
      </c>
      <c r="E231" s="145"/>
      <c r="F231" s="57"/>
      <c r="G231" s="109" t="str">
        <f t="shared" si="20"/>
        <v/>
      </c>
      <c r="H231" s="57"/>
      <c r="I231" s="109" t="str">
        <f t="shared" si="21"/>
        <v/>
      </c>
      <c r="J231" s="24"/>
      <c r="K231" s="22"/>
    </row>
    <row r="232" spans="1:11" ht="10.5" customHeight="1" x14ac:dyDescent="0.2">
      <c r="A232" s="16"/>
      <c r="B232" s="141" t="str">
        <f>IF(D217="Doors (Low AC Drop)", "No Standby or Alarm current shown as circuit is used for door holders and will drop out during an AC power loss.", "")</f>
        <v/>
      </c>
      <c r="C232" s="141"/>
      <c r="D232" s="141"/>
      <c r="E232" s="141"/>
      <c r="F232" s="26" t="s">
        <v>131</v>
      </c>
      <c r="G232" s="111">
        <f>IF(D217="Doors (Low AC Drop)",0,SUM(G224:G231))</f>
        <v>0</v>
      </c>
      <c r="H232" s="26" t="s">
        <v>27</v>
      </c>
      <c r="I232" s="111">
        <f>IF(D217="Doors (Low AC Drop)",0,SUM(I224:I231))</f>
        <v>0</v>
      </c>
      <c r="J232" s="24"/>
      <c r="K232" s="22"/>
    </row>
    <row r="233" spans="1:11" ht="15" customHeight="1" x14ac:dyDescent="0.2">
      <c r="A233" s="16"/>
      <c r="B233" s="142"/>
      <c r="C233" s="142"/>
      <c r="D233" s="142"/>
      <c r="E233" s="142"/>
      <c r="F233" s="26"/>
      <c r="G233" s="70"/>
      <c r="H233" s="26"/>
      <c r="I233" s="70"/>
      <c r="J233" s="24"/>
      <c r="K233" s="22"/>
    </row>
    <row r="234" spans="1:11" x14ac:dyDescent="0.2">
      <c r="A234" s="113"/>
    </row>
    <row r="235" spans="1:11" x14ac:dyDescent="0.2">
      <c r="A235" s="113"/>
    </row>
    <row r="236" spans="1:11" x14ac:dyDescent="0.2">
      <c r="A236" s="113"/>
    </row>
    <row r="237" spans="1:11" x14ac:dyDescent="0.2">
      <c r="A237" s="113"/>
    </row>
    <row r="238" spans="1:11" x14ac:dyDescent="0.2">
      <c r="A238" s="113"/>
    </row>
    <row r="239" spans="1:11" x14ac:dyDescent="0.2">
      <c r="A239" s="113"/>
    </row>
    <row r="240" spans="1:11" x14ac:dyDescent="0.2">
      <c r="A240" s="113"/>
    </row>
    <row r="241" spans="1:1" x14ac:dyDescent="0.2">
      <c r="A241" s="113"/>
    </row>
    <row r="242" spans="1:1" x14ac:dyDescent="0.2">
      <c r="A242" s="113"/>
    </row>
    <row r="243" spans="1:1" x14ac:dyDescent="0.2">
      <c r="A243" s="113"/>
    </row>
    <row r="244" spans="1:1" x14ac:dyDescent="0.2">
      <c r="A244" s="113"/>
    </row>
    <row r="245" spans="1:1" x14ac:dyDescent="0.2">
      <c r="A245" s="113"/>
    </row>
    <row r="246" spans="1:1" x14ac:dyDescent="0.2">
      <c r="A246" s="113"/>
    </row>
    <row r="247" spans="1:1" x14ac:dyDescent="0.2">
      <c r="A247" s="113"/>
    </row>
    <row r="248" spans="1:1" x14ac:dyDescent="0.2">
      <c r="A248" s="113"/>
    </row>
    <row r="249" spans="1:1" x14ac:dyDescent="0.2">
      <c r="A249" s="113"/>
    </row>
    <row r="250" spans="1:1" x14ac:dyDescent="0.2">
      <c r="A250" s="113"/>
    </row>
    <row r="251" spans="1:1" x14ac:dyDescent="0.2">
      <c r="A251" s="113"/>
    </row>
    <row r="252" spans="1:1" x14ac:dyDescent="0.2">
      <c r="A252" s="113"/>
    </row>
    <row r="253" spans="1:1" x14ac:dyDescent="0.2">
      <c r="A253" s="113"/>
    </row>
    <row r="254" spans="1:1" x14ac:dyDescent="0.2">
      <c r="A254" s="113"/>
    </row>
    <row r="255" spans="1:1" x14ac:dyDescent="0.2">
      <c r="A255" s="113"/>
    </row>
    <row r="256" spans="1:1" x14ac:dyDescent="0.2">
      <c r="A256" s="113"/>
    </row>
    <row r="257" spans="1:1" x14ac:dyDescent="0.2">
      <c r="A257" s="113"/>
    </row>
    <row r="258" spans="1:1" x14ac:dyDescent="0.2">
      <c r="A258" s="113"/>
    </row>
    <row r="259" spans="1:1" x14ac:dyDescent="0.2">
      <c r="A259" s="113"/>
    </row>
    <row r="260" spans="1:1" x14ac:dyDescent="0.2">
      <c r="A260" s="113"/>
    </row>
  </sheetData>
  <sheetProtection sheet="1" objects="1" scenarios="1" selectLockedCells="1"/>
  <mergeCells count="107">
    <mergeCell ref="D29:E29"/>
    <mergeCell ref="D30:E30"/>
    <mergeCell ref="I121:J121"/>
    <mergeCell ref="I122:J122"/>
    <mergeCell ref="I127:J127"/>
    <mergeCell ref="I128:J128"/>
    <mergeCell ref="I133:J133"/>
    <mergeCell ref="H49:J49"/>
    <mergeCell ref="B50:J51"/>
    <mergeCell ref="B78:J79"/>
    <mergeCell ref="B97:J98"/>
    <mergeCell ref="C120:E120"/>
    <mergeCell ref="D129:E129"/>
    <mergeCell ref="D124:E124"/>
    <mergeCell ref="B46:F46"/>
    <mergeCell ref="H18:J18"/>
    <mergeCell ref="H23:J23"/>
    <mergeCell ref="D123:E123"/>
    <mergeCell ref="D115:E115"/>
    <mergeCell ref="B49:D49"/>
    <mergeCell ref="F2:G2"/>
    <mergeCell ref="F4:G4"/>
    <mergeCell ref="F6:G6"/>
    <mergeCell ref="F8:G8"/>
    <mergeCell ref="D26:E26"/>
    <mergeCell ref="D16:E16"/>
    <mergeCell ref="D25:E25"/>
    <mergeCell ref="D24:E24"/>
    <mergeCell ref="F49:G49"/>
    <mergeCell ref="D117:E117"/>
    <mergeCell ref="C119:E119"/>
    <mergeCell ref="B23:D23"/>
    <mergeCell ref="F18:G18"/>
    <mergeCell ref="B6:D10"/>
    <mergeCell ref="B18:D18"/>
    <mergeCell ref="D14:E14"/>
    <mergeCell ref="G14:I17"/>
    <mergeCell ref="F23:G23"/>
    <mergeCell ref="D41:E41"/>
    <mergeCell ref="F148:I149"/>
    <mergeCell ref="D162:E162"/>
    <mergeCell ref="D163:E163"/>
    <mergeCell ref="D164:E164"/>
    <mergeCell ref="D160:E160"/>
    <mergeCell ref="B159:E159"/>
    <mergeCell ref="D161:E161"/>
    <mergeCell ref="D130:E130"/>
    <mergeCell ref="G150:H150"/>
    <mergeCell ref="D154:E154"/>
    <mergeCell ref="G154:H154"/>
    <mergeCell ref="F159:G159"/>
    <mergeCell ref="H159:I159"/>
    <mergeCell ref="G175:H175"/>
    <mergeCell ref="F180:G180"/>
    <mergeCell ref="H180:I180"/>
    <mergeCell ref="D166:E166"/>
    <mergeCell ref="G194:H194"/>
    <mergeCell ref="D229:E229"/>
    <mergeCell ref="D230:E230"/>
    <mergeCell ref="D181:E181"/>
    <mergeCell ref="D231:E231"/>
    <mergeCell ref="G217:H217"/>
    <mergeCell ref="D198:E198"/>
    <mergeCell ref="G198:H198"/>
    <mergeCell ref="B203:E203"/>
    <mergeCell ref="F203:G203"/>
    <mergeCell ref="H203:I203"/>
    <mergeCell ref="D209:E209"/>
    <mergeCell ref="D205:E205"/>
    <mergeCell ref="D206:E206"/>
    <mergeCell ref="D207:E207"/>
    <mergeCell ref="D217:E217"/>
    <mergeCell ref="D225:E225"/>
    <mergeCell ref="D211:E211"/>
    <mergeCell ref="F222:G222"/>
    <mergeCell ref="H222:I222"/>
    <mergeCell ref="D165:E165"/>
    <mergeCell ref="B171:E172"/>
    <mergeCell ref="D227:E227"/>
    <mergeCell ref="D228:E228"/>
    <mergeCell ref="D223:E223"/>
    <mergeCell ref="D185:E185"/>
    <mergeCell ref="D190:E190"/>
    <mergeCell ref="D191:E191"/>
    <mergeCell ref="B222:E222"/>
    <mergeCell ref="D212:E212"/>
    <mergeCell ref="B192:E193"/>
    <mergeCell ref="B213:E214"/>
    <mergeCell ref="D210:E210"/>
    <mergeCell ref="D204:E204"/>
    <mergeCell ref="D182:E182"/>
    <mergeCell ref="B232:E233"/>
    <mergeCell ref="D183:E183"/>
    <mergeCell ref="D167:E167"/>
    <mergeCell ref="D168:E168"/>
    <mergeCell ref="D169:E169"/>
    <mergeCell ref="D170:E170"/>
    <mergeCell ref="D175:E175"/>
    <mergeCell ref="B180:E180"/>
    <mergeCell ref="D186:E186"/>
    <mergeCell ref="D187:E187"/>
    <mergeCell ref="D188:E188"/>
    <mergeCell ref="D208:E208"/>
    <mergeCell ref="D189:E189"/>
    <mergeCell ref="D184:E184"/>
    <mergeCell ref="D224:E224"/>
    <mergeCell ref="D226:E226"/>
  </mergeCells>
  <phoneticPr fontId="0" type="noConversion"/>
  <conditionalFormatting sqref="B24 B31:B32 B39">
    <cfRule type="cellIs" dxfId="17" priority="1" operator="greaterThan">
      <formula>1</formula>
    </cfRule>
  </conditionalFormatting>
  <conditionalFormatting sqref="B25:B26 B30 B33:B36 B40:B45">
    <cfRule type="cellIs" dxfId="16" priority="2" operator="greaterThan">
      <formula>31</formula>
    </cfRule>
  </conditionalFormatting>
  <conditionalFormatting sqref="B27:B28 B37:B38">
    <cfRule type="cellIs" dxfId="15" priority="4" operator="greaterThan">
      <formula>10</formula>
    </cfRule>
  </conditionalFormatting>
  <conditionalFormatting sqref="B40">
    <cfRule type="cellIs" dxfId="14" priority="3" operator="greaterThan">
      <formula>30</formula>
    </cfRule>
  </conditionalFormatting>
  <conditionalFormatting sqref="D141">
    <cfRule type="cellIs" dxfId="13" priority="30" stopIfTrue="1" operator="lessThanOrEqual">
      <formula>100</formula>
    </cfRule>
    <cfRule type="cellIs" dxfId="12" priority="55" stopIfTrue="1" operator="greaterThan">
      <formula>100</formula>
    </cfRule>
  </conditionalFormatting>
  <conditionalFormatting sqref="G47 I47 G129:G130 I129:I130">
    <cfRule type="cellIs" dxfId="11" priority="48" stopIfTrue="1" operator="greaterThan">
      <formula>1</formula>
    </cfRule>
  </conditionalFormatting>
  <conditionalFormatting sqref="G140 I140">
    <cfRule type="cellIs" dxfId="10" priority="27" stopIfTrue="1" operator="lessThanOrEqual">
      <formula>5</formula>
    </cfRule>
    <cfRule type="cellIs" dxfId="9" priority="28" stopIfTrue="1" operator="greaterThanOrEqual">
      <formula>5</formula>
    </cfRule>
  </conditionalFormatting>
  <conditionalFormatting sqref="G171 I171 G192 I192 G123:G124 I123:I124">
    <cfRule type="cellIs" dxfId="8" priority="46" stopIfTrue="1" operator="greaterThan">
      <formula>3</formula>
    </cfRule>
  </conditionalFormatting>
  <conditionalFormatting sqref="G171 I171 G192 I192">
    <cfRule type="cellIs" dxfId="7" priority="20" stopIfTrue="1" operator="between">
      <formula>0</formula>
      <formula>3</formula>
    </cfRule>
  </conditionalFormatting>
  <conditionalFormatting sqref="G213 I213 G232 I232">
    <cfRule type="cellIs" dxfId="6" priority="19" stopIfTrue="1" operator="between">
      <formula>0</formula>
      <formula>1</formula>
    </cfRule>
  </conditionalFormatting>
  <conditionalFormatting sqref="G213 I213 G232">
    <cfRule type="cellIs" dxfId="5" priority="26" stopIfTrue="1" operator="greaterThanOrEqual">
      <formula>1</formula>
    </cfRule>
  </conditionalFormatting>
  <conditionalFormatting sqref="H157">
    <cfRule type="cellIs" dxfId="4" priority="40" stopIfTrue="1" operator="lessThan">
      <formula>$I$157</formula>
    </cfRule>
  </conditionalFormatting>
  <conditionalFormatting sqref="H178">
    <cfRule type="cellIs" dxfId="3" priority="39" stopIfTrue="1" operator="lessThan">
      <formula>$I$178</formula>
    </cfRule>
  </conditionalFormatting>
  <conditionalFormatting sqref="H201">
    <cfRule type="cellIs" dxfId="2" priority="34" stopIfTrue="1" operator="lessThan">
      <formula>$I$201</formula>
    </cfRule>
  </conditionalFormatting>
  <conditionalFormatting sqref="H220">
    <cfRule type="cellIs" dxfId="1" priority="33" stopIfTrue="1" operator="lessThan">
      <formula>$I$220</formula>
    </cfRule>
  </conditionalFormatting>
  <conditionalFormatting sqref="I232">
    <cfRule type="cellIs" dxfId="0" priority="25" stopIfTrue="1" operator="greaterThanOrEqual">
      <formula>1</formula>
    </cfRule>
  </conditionalFormatting>
  <dataValidations count="7">
    <dataValidation type="list" allowBlank="1" showInputMessage="1" showErrorMessage="1" sqref="D161:E165 D182:E186 D205:E209 D224:E228" xr:uid="{00000000-0002-0000-0000-000000000000}">
      <formula1>INDIRECT(SUBSTITUTE(C161," ","_"))</formula1>
    </dataValidation>
    <dataValidation type="list" allowBlank="1" showInputMessage="1" showErrorMessage="1" sqref="C220 C201 C178 C157" xr:uid="{00000000-0002-0000-0000-000001000000}">
      <formula1>$K$172:$K$179</formula1>
    </dataValidation>
    <dataValidation type="list" allowBlank="1" showInputMessage="1" showErrorMessage="1" sqref="C224:C228 C161:C165 C182:C186 C205:C209" xr:uid="{00000000-0002-0000-0000-000002000000}">
      <formula1>$K$161:$K$169</formula1>
    </dataValidation>
    <dataValidation type="list" allowBlank="1" showInputMessage="1" showErrorMessage="1" sqref="D198:E198 D217:E217" xr:uid="{00000000-0002-0000-0000-000003000000}">
      <formula1>$K$151:$K$159</formula1>
    </dataValidation>
    <dataValidation type="list" allowBlank="1" showInputMessage="1" showErrorMessage="1" sqref="D175:E175 D154:E154" xr:uid="{00000000-0002-0000-0000-000004000000}">
      <formula1>$K$143:$K$149</formula1>
    </dataValidation>
    <dataValidation type="list" allowBlank="1" showInputMessage="1" showErrorMessage="1" sqref="I8" xr:uid="{00000000-0002-0000-0000-000005000000}">
      <formula1>$K$18:$K$19</formula1>
    </dataValidation>
    <dataValidation type="list" allowBlank="1" showInputMessage="1" showErrorMessage="1" sqref="I6" xr:uid="{BB587DB0-8A58-4DDB-859C-CCC4EE9979FF}">
      <formula1>$K$20:$K$21</formula1>
    </dataValidation>
  </dataValidations>
  <pageMargins left="0.25" right="0.25" top="0.25" bottom="0.25" header="0.3" footer="0.3"/>
  <pageSetup scale="74" orientation="portrait" r:id="rId1"/>
  <headerFooter>
    <oddFooter>&amp;L&amp;8Potter Electric Signal (C)2022&amp;C&amp;8&amp;P of &amp;N&amp;R&amp;8AFC-100 Battery and Voltage Drop Calculation</oddFooter>
  </headerFooter>
  <rowBreaks count="2" manualBreakCount="2">
    <brk id="77" max="9" man="1"/>
    <brk id="148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446"/>
  <sheetViews>
    <sheetView workbookViewId="0">
      <selection activeCell="B4" sqref="B4:D172"/>
    </sheetView>
  </sheetViews>
  <sheetFormatPr defaultColWidth="9.140625" defaultRowHeight="12" x14ac:dyDescent="0.2"/>
  <cols>
    <col min="1" max="1" width="1.5703125" style="3" customWidth="1"/>
    <col min="2" max="2" width="43.42578125" style="3" customWidth="1"/>
    <col min="3" max="4" width="8.7109375" style="13" customWidth="1"/>
    <col min="5" max="12" width="9.140625" style="3"/>
    <col min="13" max="13" width="9.140625" style="15"/>
    <col min="14" max="16384" width="9.140625" style="3"/>
  </cols>
  <sheetData>
    <row r="1" spans="1:6" ht="24" customHeight="1" x14ac:dyDescent="0.25">
      <c r="A1" s="2"/>
      <c r="B1" s="176" t="s">
        <v>150</v>
      </c>
      <c r="C1" s="176"/>
      <c r="D1" s="176"/>
    </row>
    <row r="2" spans="1:6" ht="12" customHeight="1" x14ac:dyDescent="0.2">
      <c r="A2" s="2"/>
      <c r="B2" s="177" t="s">
        <v>349</v>
      </c>
      <c r="C2" s="177"/>
      <c r="D2" s="177"/>
    </row>
    <row r="3" spans="1:6" ht="12" customHeight="1" x14ac:dyDescent="0.2">
      <c r="A3" s="2"/>
      <c r="B3" s="5" t="s">
        <v>31</v>
      </c>
      <c r="C3" s="12" t="s">
        <v>3</v>
      </c>
      <c r="D3" s="12" t="s">
        <v>4</v>
      </c>
      <c r="F3" s="4"/>
    </row>
    <row r="4" spans="1:6" ht="12.75" x14ac:dyDescent="0.2">
      <c r="A4" s="2"/>
      <c r="B4" s="3" t="s">
        <v>687</v>
      </c>
      <c r="C4" s="13">
        <v>0</v>
      </c>
      <c r="D4" s="13">
        <v>0.03</v>
      </c>
      <c r="F4" s="4"/>
    </row>
    <row r="5" spans="1:6" x14ac:dyDescent="0.2">
      <c r="A5" s="2"/>
      <c r="B5" s="3" t="s">
        <v>688</v>
      </c>
      <c r="C5" s="13">
        <v>0</v>
      </c>
      <c r="D5" s="13">
        <v>3.6999999999999998E-2</v>
      </c>
    </row>
    <row r="6" spans="1:6" x14ac:dyDescent="0.2">
      <c r="A6" s="2"/>
      <c r="B6" s="3" t="s">
        <v>689</v>
      </c>
      <c r="C6" s="13">
        <v>0</v>
      </c>
      <c r="D6" s="13">
        <v>3.9E-2</v>
      </c>
    </row>
    <row r="7" spans="1:6" x14ac:dyDescent="0.2">
      <c r="A7" s="2"/>
      <c r="B7" s="3" t="s">
        <v>690</v>
      </c>
      <c r="C7" s="13">
        <v>0</v>
      </c>
      <c r="D7" s="13">
        <v>4.5999999999999999E-2</v>
      </c>
    </row>
    <row r="8" spans="1:6" x14ac:dyDescent="0.2">
      <c r="A8" s="2"/>
      <c r="B8" s="3" t="s">
        <v>691</v>
      </c>
      <c r="C8" s="13">
        <v>0</v>
      </c>
      <c r="D8" s="13">
        <v>7.0000000000000007E-2</v>
      </c>
    </row>
    <row r="9" spans="1:6" x14ac:dyDescent="0.2">
      <c r="A9" s="2"/>
      <c r="B9" s="3" t="s">
        <v>692</v>
      </c>
      <c r="C9" s="13">
        <v>0</v>
      </c>
      <c r="D9" s="13">
        <v>7.6999999999999999E-2</v>
      </c>
    </row>
    <row r="10" spans="1:6" x14ac:dyDescent="0.2">
      <c r="A10" s="2"/>
      <c r="B10" s="3" t="s">
        <v>693</v>
      </c>
      <c r="C10" s="13">
        <v>0</v>
      </c>
      <c r="D10" s="13">
        <v>0.10199999999999999</v>
      </c>
    </row>
    <row r="11" spans="1:6" x14ac:dyDescent="0.2">
      <c r="A11" s="2"/>
      <c r="B11" s="3" t="s">
        <v>694</v>
      </c>
      <c r="C11" s="13">
        <v>0</v>
      </c>
      <c r="D11" s="13">
        <v>0.109</v>
      </c>
    </row>
    <row r="12" spans="1:6" x14ac:dyDescent="0.2">
      <c r="A12" s="2"/>
      <c r="B12" s="3" t="s">
        <v>695</v>
      </c>
      <c r="C12" s="13">
        <v>0</v>
      </c>
      <c r="D12" s="13">
        <v>0.13900000000000001</v>
      </c>
    </row>
    <row r="13" spans="1:6" x14ac:dyDescent="0.2">
      <c r="A13" s="2"/>
      <c r="B13" s="3" t="s">
        <v>696</v>
      </c>
      <c r="C13" s="13">
        <v>0</v>
      </c>
      <c r="D13" s="13">
        <v>0.14599999999999999</v>
      </c>
    </row>
    <row r="14" spans="1:6" x14ac:dyDescent="0.2">
      <c r="A14" s="2"/>
      <c r="B14" s="3" t="s">
        <v>697</v>
      </c>
      <c r="C14" s="13">
        <v>0</v>
      </c>
      <c r="D14" s="13">
        <v>0.20100000000000001</v>
      </c>
    </row>
    <row r="15" spans="1:6" x14ac:dyDescent="0.2">
      <c r="A15" s="2"/>
      <c r="B15" s="3" t="s">
        <v>698</v>
      </c>
      <c r="C15" s="13">
        <v>0</v>
      </c>
      <c r="D15" s="13">
        <v>0.20799999999999999</v>
      </c>
    </row>
    <row r="16" spans="1:6" x14ac:dyDescent="0.2">
      <c r="A16" s="2"/>
      <c r="B16" s="3" t="s">
        <v>699</v>
      </c>
      <c r="C16" s="13">
        <v>0</v>
      </c>
      <c r="D16" s="13">
        <v>0.03</v>
      </c>
    </row>
    <row r="17" spans="1:4" ht="12" customHeight="1" x14ac:dyDescent="0.2">
      <c r="A17" s="2"/>
      <c r="B17" s="3" t="s">
        <v>700</v>
      </c>
      <c r="C17" s="13">
        <v>0</v>
      </c>
      <c r="D17" s="13">
        <v>3.6999999999999998E-2</v>
      </c>
    </row>
    <row r="18" spans="1:4" x14ac:dyDescent="0.2">
      <c r="A18" s="2"/>
      <c r="B18" s="3" t="s">
        <v>701</v>
      </c>
      <c r="C18" s="13">
        <v>0</v>
      </c>
      <c r="D18" s="13">
        <v>3.9E-2</v>
      </c>
    </row>
    <row r="19" spans="1:4" x14ac:dyDescent="0.2">
      <c r="A19" s="2"/>
      <c r="B19" s="3" t="s">
        <v>702</v>
      </c>
      <c r="C19" s="13">
        <v>0</v>
      </c>
      <c r="D19" s="13">
        <v>4.5999999999999999E-2</v>
      </c>
    </row>
    <row r="20" spans="1:4" x14ac:dyDescent="0.2">
      <c r="A20" s="2"/>
      <c r="B20" s="3" t="s">
        <v>703</v>
      </c>
      <c r="C20" s="13">
        <v>0</v>
      </c>
      <c r="D20" s="13">
        <v>7.0000000000000007E-2</v>
      </c>
    </row>
    <row r="21" spans="1:4" x14ac:dyDescent="0.2">
      <c r="A21" s="2"/>
      <c r="B21" s="3" t="s">
        <v>704</v>
      </c>
      <c r="C21" s="13">
        <v>0</v>
      </c>
      <c r="D21" s="13">
        <v>7.6999999999999999E-2</v>
      </c>
    </row>
    <row r="22" spans="1:4" x14ac:dyDescent="0.2">
      <c r="A22" s="2"/>
      <c r="B22" s="3" t="s">
        <v>705</v>
      </c>
      <c r="C22" s="13">
        <v>0</v>
      </c>
      <c r="D22" s="13">
        <v>0.10199999999999999</v>
      </c>
    </row>
    <row r="23" spans="1:4" x14ac:dyDescent="0.2">
      <c r="A23" s="2"/>
      <c r="B23" s="3" t="s">
        <v>706</v>
      </c>
      <c r="C23" s="13">
        <v>0</v>
      </c>
      <c r="D23" s="13">
        <v>0.109</v>
      </c>
    </row>
    <row r="24" spans="1:4" x14ac:dyDescent="0.2">
      <c r="A24" s="2"/>
      <c r="B24" s="3" t="s">
        <v>707</v>
      </c>
      <c r="C24" s="13">
        <v>0</v>
      </c>
      <c r="D24" s="13">
        <v>0.13900000000000001</v>
      </c>
    </row>
    <row r="25" spans="1:4" x14ac:dyDescent="0.2">
      <c r="A25" s="2"/>
      <c r="B25" s="3" t="s">
        <v>708</v>
      </c>
      <c r="C25" s="13">
        <v>0</v>
      </c>
      <c r="D25" s="13">
        <v>0.14599999999999999</v>
      </c>
    </row>
    <row r="26" spans="1:4" x14ac:dyDescent="0.2">
      <c r="A26" s="2"/>
      <c r="B26" s="3" t="s">
        <v>709</v>
      </c>
      <c r="C26" s="13">
        <v>0</v>
      </c>
      <c r="D26" s="13">
        <v>0.20100000000000001</v>
      </c>
    </row>
    <row r="27" spans="1:4" x14ac:dyDescent="0.2">
      <c r="A27" s="2"/>
      <c r="B27" s="3" t="s">
        <v>710</v>
      </c>
      <c r="C27" s="13">
        <v>0</v>
      </c>
      <c r="D27" s="13">
        <v>0.20799999999999999</v>
      </c>
    </row>
    <row r="28" spans="1:4" x14ac:dyDescent="0.2">
      <c r="A28" s="2"/>
      <c r="B28" s="3" t="s">
        <v>711</v>
      </c>
      <c r="C28" s="13">
        <v>0</v>
      </c>
      <c r="D28" s="13">
        <v>9.8000000000000004E-2</v>
      </c>
    </row>
    <row r="29" spans="1:4" x14ac:dyDescent="0.2">
      <c r="A29" s="2"/>
      <c r="B29" s="3" t="s">
        <v>712</v>
      </c>
      <c r="C29" s="13">
        <v>0</v>
      </c>
      <c r="D29" s="13">
        <v>9.8000000000000004E-2</v>
      </c>
    </row>
    <row r="30" spans="1:4" x14ac:dyDescent="0.2">
      <c r="A30" s="2"/>
      <c r="B30" s="3" t="s">
        <v>713</v>
      </c>
      <c r="C30" s="13">
        <v>0</v>
      </c>
      <c r="D30" s="13">
        <v>9.8000000000000004E-2</v>
      </c>
    </row>
    <row r="31" spans="1:4" x14ac:dyDescent="0.2">
      <c r="A31" s="2"/>
      <c r="B31" s="3" t="s">
        <v>714</v>
      </c>
      <c r="C31" s="13">
        <v>0</v>
      </c>
      <c r="D31" s="13">
        <v>0.25600000000000001</v>
      </c>
    </row>
    <row r="32" spans="1:4" x14ac:dyDescent="0.2">
      <c r="A32" s="2"/>
      <c r="B32" s="3" t="s">
        <v>715</v>
      </c>
      <c r="C32" s="13">
        <v>0</v>
      </c>
      <c r="D32" s="13">
        <v>0.25600000000000001</v>
      </c>
    </row>
    <row r="33" spans="1:4" x14ac:dyDescent="0.2">
      <c r="A33" s="2"/>
      <c r="B33" s="184" t="s">
        <v>381</v>
      </c>
      <c r="C33" s="185">
        <v>0</v>
      </c>
      <c r="D33" s="185">
        <v>7.0000000000000007E-2</v>
      </c>
    </row>
    <row r="34" spans="1:4" x14ac:dyDescent="0.2">
      <c r="A34" s="2"/>
      <c r="B34" s="182" t="s">
        <v>382</v>
      </c>
      <c r="C34" s="183">
        <v>0</v>
      </c>
      <c r="D34" s="183">
        <v>8.5999999999999993E-2</v>
      </c>
    </row>
    <row r="35" spans="1:4" ht="12" customHeight="1" x14ac:dyDescent="0.2">
      <c r="A35" s="2"/>
      <c r="B35" s="182" t="s">
        <v>383</v>
      </c>
      <c r="C35" s="183">
        <v>0</v>
      </c>
      <c r="D35" s="183">
        <v>0.125</v>
      </c>
    </row>
    <row r="36" spans="1:4" x14ac:dyDescent="0.2">
      <c r="A36" s="2"/>
      <c r="B36" s="182" t="s">
        <v>384</v>
      </c>
      <c r="C36" s="183">
        <v>0</v>
      </c>
      <c r="D36" s="183">
        <v>0.14399999999999999</v>
      </c>
    </row>
    <row r="37" spans="1:4" x14ac:dyDescent="0.2">
      <c r="A37" s="2"/>
      <c r="B37" s="182" t="s">
        <v>385</v>
      </c>
      <c r="C37" s="183">
        <v>0</v>
      </c>
      <c r="D37" s="183">
        <v>0.189</v>
      </c>
    </row>
    <row r="38" spans="1:4" ht="12" customHeight="1" x14ac:dyDescent="0.2">
      <c r="A38" s="2"/>
      <c r="B38" s="182" t="s">
        <v>386</v>
      </c>
      <c r="C38" s="183">
        <v>0</v>
      </c>
      <c r="D38" s="183">
        <v>0.24099999999999999</v>
      </c>
    </row>
    <row r="39" spans="1:4" ht="12" customHeight="1" x14ac:dyDescent="0.2">
      <c r="A39" s="2"/>
      <c r="B39" s="182" t="s">
        <v>387</v>
      </c>
      <c r="C39" s="183">
        <v>0</v>
      </c>
      <c r="D39" s="183">
        <v>0.14299999999999999</v>
      </c>
    </row>
    <row r="40" spans="1:4" ht="12.75" customHeight="1" x14ac:dyDescent="0.2">
      <c r="A40" s="2"/>
      <c r="B40" s="182" t="s">
        <v>388</v>
      </c>
      <c r="C40" s="183">
        <v>0</v>
      </c>
      <c r="D40" s="183">
        <v>0.14299999999999999</v>
      </c>
    </row>
    <row r="41" spans="1:4" x14ac:dyDescent="0.2">
      <c r="A41" s="2"/>
      <c r="B41" s="182" t="s">
        <v>389</v>
      </c>
      <c r="C41" s="183">
        <v>0</v>
      </c>
      <c r="D41" s="183">
        <v>0.223</v>
      </c>
    </row>
    <row r="42" spans="1:4" x14ac:dyDescent="0.2">
      <c r="A42" s="2"/>
      <c r="B42" s="182" t="s">
        <v>390</v>
      </c>
      <c r="C42" s="183">
        <v>0</v>
      </c>
      <c r="D42" s="183">
        <v>0.24299999999999999</v>
      </c>
    </row>
    <row r="43" spans="1:4" x14ac:dyDescent="0.2">
      <c r="A43" s="2"/>
      <c r="B43" s="182" t="s">
        <v>391</v>
      </c>
      <c r="C43" s="183">
        <v>0</v>
      </c>
      <c r="D43" s="183">
        <v>0.313</v>
      </c>
    </row>
    <row r="44" spans="1:4" x14ac:dyDescent="0.2">
      <c r="A44" s="2"/>
      <c r="B44" s="182" t="s">
        <v>392</v>
      </c>
      <c r="C44" s="183">
        <v>0</v>
      </c>
      <c r="D44" s="183">
        <v>0.34399999999999997</v>
      </c>
    </row>
    <row r="45" spans="1:4" x14ac:dyDescent="0.2">
      <c r="A45" s="2"/>
      <c r="B45" s="182" t="s">
        <v>393</v>
      </c>
      <c r="C45" s="183">
        <v>0</v>
      </c>
      <c r="D45" s="183">
        <v>0.75</v>
      </c>
    </row>
    <row r="46" spans="1:4" x14ac:dyDescent="0.2">
      <c r="A46" s="2"/>
      <c r="B46" s="182" t="s">
        <v>394</v>
      </c>
      <c r="C46" s="183">
        <v>0</v>
      </c>
      <c r="D46" s="183">
        <v>0.92</v>
      </c>
    </row>
    <row r="47" spans="1:4" x14ac:dyDescent="0.2">
      <c r="A47" s="2"/>
      <c r="B47" s="182" t="s">
        <v>395</v>
      </c>
      <c r="C47" s="183">
        <v>0</v>
      </c>
      <c r="D47" s="183">
        <v>0.14099999999999999</v>
      </c>
    </row>
    <row r="48" spans="1:4" x14ac:dyDescent="0.2">
      <c r="A48" s="2"/>
      <c r="B48" s="182" t="s">
        <v>396</v>
      </c>
      <c r="C48" s="183">
        <v>0</v>
      </c>
      <c r="D48" s="183">
        <v>0.17299999999999999</v>
      </c>
    </row>
    <row r="49" spans="1:4" x14ac:dyDescent="0.2">
      <c r="A49" s="2"/>
      <c r="B49" s="182" t="s">
        <v>397</v>
      </c>
      <c r="C49" s="183">
        <v>0</v>
      </c>
      <c r="D49" s="183">
        <v>0.20599999999999999</v>
      </c>
    </row>
    <row r="50" spans="1:4" x14ac:dyDescent="0.2">
      <c r="A50" s="2"/>
      <c r="B50" s="182" t="s">
        <v>398</v>
      </c>
      <c r="C50" s="183">
        <v>0</v>
      </c>
      <c r="D50" s="183">
        <v>0.13300000000000001</v>
      </c>
    </row>
    <row r="51" spans="1:4" ht="12.75" customHeight="1" x14ac:dyDescent="0.2">
      <c r="A51" s="2"/>
      <c r="B51" s="182" t="s">
        <v>399</v>
      </c>
      <c r="C51" s="183">
        <v>0</v>
      </c>
      <c r="D51" s="183">
        <v>0.158</v>
      </c>
    </row>
    <row r="52" spans="1:4" x14ac:dyDescent="0.2">
      <c r="A52" s="2"/>
      <c r="B52" s="182" t="s">
        <v>400</v>
      </c>
      <c r="C52" s="183">
        <v>0</v>
      </c>
      <c r="D52" s="183">
        <v>0.23100000000000001</v>
      </c>
    </row>
    <row r="53" spans="1:4" x14ac:dyDescent="0.2">
      <c r="A53" s="2"/>
      <c r="B53" s="182" t="s">
        <v>401</v>
      </c>
      <c r="C53" s="183">
        <v>0</v>
      </c>
      <c r="D53" s="183">
        <v>0.27100000000000002</v>
      </c>
    </row>
    <row r="54" spans="1:4" x14ac:dyDescent="0.2">
      <c r="A54" s="2"/>
      <c r="B54" s="182" t="s">
        <v>402</v>
      </c>
      <c r="C54" s="183">
        <v>0</v>
      </c>
      <c r="D54" s="183">
        <v>0.33800000000000002</v>
      </c>
    </row>
    <row r="55" spans="1:4" x14ac:dyDescent="0.2">
      <c r="A55" s="2"/>
      <c r="B55" s="182" t="s">
        <v>403</v>
      </c>
      <c r="C55" s="183">
        <v>0</v>
      </c>
      <c r="D55" s="183">
        <v>0.14699999999999999</v>
      </c>
    </row>
    <row r="56" spans="1:4" x14ac:dyDescent="0.2">
      <c r="A56" s="2"/>
      <c r="B56" s="182" t="s">
        <v>404</v>
      </c>
      <c r="C56" s="183">
        <v>0</v>
      </c>
      <c r="D56" s="183">
        <v>0.14699999999999999</v>
      </c>
    </row>
    <row r="57" spans="1:4" x14ac:dyDescent="0.2">
      <c r="A57" s="2"/>
      <c r="B57" s="182" t="s">
        <v>405</v>
      </c>
      <c r="C57" s="183">
        <v>0</v>
      </c>
      <c r="D57" s="183">
        <v>0.16200000000000001</v>
      </c>
    </row>
    <row r="58" spans="1:4" x14ac:dyDescent="0.2">
      <c r="A58" s="2"/>
      <c r="B58" s="182" t="s">
        <v>406</v>
      </c>
      <c r="C58" s="183">
        <v>0</v>
      </c>
      <c r="D58" s="183">
        <v>0.22800000000000001</v>
      </c>
    </row>
    <row r="59" spans="1:4" x14ac:dyDescent="0.2">
      <c r="A59" s="2"/>
      <c r="B59" s="182" t="s">
        <v>407</v>
      </c>
      <c r="C59" s="183">
        <v>0</v>
      </c>
      <c r="D59" s="183">
        <v>0.23499999999999999</v>
      </c>
    </row>
    <row r="60" spans="1:4" ht="12.75" customHeight="1" x14ac:dyDescent="0.2">
      <c r="A60" s="2"/>
      <c r="B60" s="182" t="s">
        <v>408</v>
      </c>
      <c r="C60" s="183">
        <v>0</v>
      </c>
      <c r="D60" s="183">
        <v>0.14699999999999999</v>
      </c>
    </row>
    <row r="61" spans="1:4" x14ac:dyDescent="0.2">
      <c r="A61" s="2"/>
      <c r="B61" s="182" t="s">
        <v>409</v>
      </c>
      <c r="C61" s="183">
        <v>0</v>
      </c>
      <c r="D61" s="183">
        <v>0.14699999999999999</v>
      </c>
    </row>
    <row r="62" spans="1:4" x14ac:dyDescent="0.2">
      <c r="A62" s="2"/>
      <c r="B62" s="182" t="s">
        <v>410</v>
      </c>
      <c r="C62" s="183">
        <v>0</v>
      </c>
      <c r="D62" s="183">
        <v>0.23499999999999999</v>
      </c>
    </row>
    <row r="63" spans="1:4" x14ac:dyDescent="0.2">
      <c r="A63" s="2"/>
      <c r="B63" s="182" t="s">
        <v>411</v>
      </c>
      <c r="C63" s="183">
        <v>0</v>
      </c>
      <c r="D63" s="183">
        <v>0.30599999999999999</v>
      </c>
    </row>
    <row r="64" spans="1:4" x14ac:dyDescent="0.2">
      <c r="A64" s="2"/>
      <c r="B64" s="182" t="s">
        <v>412</v>
      </c>
      <c r="C64" s="185">
        <v>0</v>
      </c>
      <c r="D64" s="185">
        <v>0.33600000000000002</v>
      </c>
    </row>
    <row r="65" spans="1:4" x14ac:dyDescent="0.2">
      <c r="A65" s="2"/>
      <c r="B65" s="182" t="s">
        <v>413</v>
      </c>
      <c r="C65" s="183">
        <v>0</v>
      </c>
      <c r="D65" s="183">
        <v>0.19800000000000001</v>
      </c>
    </row>
    <row r="66" spans="1:4" x14ac:dyDescent="0.2">
      <c r="A66" s="2"/>
      <c r="B66" s="182" t="s">
        <v>570</v>
      </c>
      <c r="C66" s="183">
        <v>0</v>
      </c>
      <c r="D66" s="183">
        <v>0.124</v>
      </c>
    </row>
    <row r="67" spans="1:4" x14ac:dyDescent="0.2">
      <c r="A67" s="2"/>
      <c r="B67" s="182" t="s">
        <v>571</v>
      </c>
      <c r="C67" s="183">
        <v>0</v>
      </c>
      <c r="D67" s="183">
        <v>0.182</v>
      </c>
    </row>
    <row r="68" spans="1:4" x14ac:dyDescent="0.2">
      <c r="A68" s="2"/>
      <c r="B68" s="182" t="s">
        <v>572</v>
      </c>
      <c r="C68" s="183">
        <v>0</v>
      </c>
      <c r="D68" s="183">
        <v>0.19500000000000001</v>
      </c>
    </row>
    <row r="69" spans="1:4" x14ac:dyDescent="0.2">
      <c r="A69" s="2"/>
      <c r="B69" s="182" t="s">
        <v>573</v>
      </c>
      <c r="C69" s="183">
        <v>0</v>
      </c>
      <c r="D69" s="183">
        <v>0.29099999999999998</v>
      </c>
    </row>
    <row r="70" spans="1:4" x14ac:dyDescent="0.2">
      <c r="A70" s="2"/>
      <c r="B70" s="182" t="s">
        <v>574</v>
      </c>
      <c r="C70" s="183">
        <v>0</v>
      </c>
      <c r="D70" s="183">
        <v>0.28000000000000003</v>
      </c>
    </row>
    <row r="71" spans="1:4" x14ac:dyDescent="0.2">
      <c r="A71" s="2"/>
      <c r="B71" s="182" t="s">
        <v>575</v>
      </c>
      <c r="C71" s="183">
        <v>0</v>
      </c>
      <c r="D71" s="183">
        <v>0.32600000000000001</v>
      </c>
    </row>
    <row r="72" spans="1:4" x14ac:dyDescent="0.2">
      <c r="A72" s="2"/>
      <c r="B72" s="182" t="s">
        <v>576</v>
      </c>
      <c r="C72" s="183">
        <v>0</v>
      </c>
      <c r="D72" s="183">
        <v>0.38400000000000001</v>
      </c>
    </row>
    <row r="73" spans="1:4" x14ac:dyDescent="0.2">
      <c r="A73" s="2"/>
      <c r="B73" s="182" t="s">
        <v>577</v>
      </c>
      <c r="C73" s="183">
        <v>0</v>
      </c>
      <c r="D73" s="183">
        <v>0.47399999999999998</v>
      </c>
    </row>
    <row r="74" spans="1:4" x14ac:dyDescent="0.2">
      <c r="A74" s="2"/>
      <c r="B74" s="182" t="s">
        <v>578</v>
      </c>
      <c r="C74" s="183">
        <v>0</v>
      </c>
      <c r="D74" s="183">
        <v>0.36499999999999999</v>
      </c>
    </row>
    <row r="75" spans="1:4" x14ac:dyDescent="0.2">
      <c r="A75" s="2"/>
      <c r="B75" s="182" t="s">
        <v>579</v>
      </c>
      <c r="C75" s="183">
        <v>0</v>
      </c>
      <c r="D75" s="183">
        <v>0.39300000000000002</v>
      </c>
    </row>
    <row r="76" spans="1:4" x14ac:dyDescent="0.2">
      <c r="A76" s="2"/>
      <c r="B76" s="182" t="s">
        <v>580</v>
      </c>
      <c r="C76" s="183">
        <v>0</v>
      </c>
      <c r="D76" s="183">
        <v>0.42699999999999999</v>
      </c>
    </row>
    <row r="77" spans="1:4" x14ac:dyDescent="0.2">
      <c r="A77" s="2"/>
      <c r="B77" s="182" t="s">
        <v>581</v>
      </c>
      <c r="C77" s="183">
        <v>0</v>
      </c>
      <c r="D77" s="183">
        <v>0.52500000000000002</v>
      </c>
    </row>
    <row r="78" spans="1:4" x14ac:dyDescent="0.2">
      <c r="A78" s="2"/>
      <c r="B78" s="182" t="s">
        <v>414</v>
      </c>
      <c r="C78" s="183">
        <v>0</v>
      </c>
      <c r="D78" s="183">
        <v>0.19800000000000001</v>
      </c>
    </row>
    <row r="79" spans="1:4" x14ac:dyDescent="0.2">
      <c r="A79" s="2"/>
      <c r="B79" s="182" t="s">
        <v>554</v>
      </c>
      <c r="C79" s="183">
        <v>0</v>
      </c>
      <c r="D79" s="183">
        <v>0.192</v>
      </c>
    </row>
    <row r="80" spans="1:4" x14ac:dyDescent="0.2">
      <c r="A80" s="2"/>
      <c r="B80" s="182" t="s">
        <v>555</v>
      </c>
      <c r="C80" s="183">
        <v>0</v>
      </c>
      <c r="D80" s="183">
        <v>0.192</v>
      </c>
    </row>
    <row r="81" spans="1:4" x14ac:dyDescent="0.2">
      <c r="A81" s="2"/>
      <c r="B81" s="182" t="s">
        <v>226</v>
      </c>
      <c r="C81" s="183">
        <v>0</v>
      </c>
      <c r="D81" s="183">
        <v>0.14899999999999999</v>
      </c>
    </row>
    <row r="82" spans="1:4" x14ac:dyDescent="0.2">
      <c r="A82" s="2"/>
      <c r="B82" s="182" t="s">
        <v>227</v>
      </c>
      <c r="C82" s="183">
        <v>0</v>
      </c>
      <c r="D82" s="183">
        <v>9.1999999999999998E-2</v>
      </c>
    </row>
    <row r="83" spans="1:4" x14ac:dyDescent="0.2">
      <c r="A83" s="2"/>
      <c r="B83" s="182" t="s">
        <v>228</v>
      </c>
      <c r="C83" s="183">
        <v>0</v>
      </c>
      <c r="D83" s="183">
        <v>0.08</v>
      </c>
    </row>
    <row r="84" spans="1:4" x14ac:dyDescent="0.2">
      <c r="A84" s="2"/>
      <c r="B84" s="182" t="s">
        <v>229</v>
      </c>
      <c r="C84" s="183">
        <v>0</v>
      </c>
      <c r="D84" s="183">
        <v>0.189</v>
      </c>
    </row>
    <row r="85" spans="1:4" ht="12" customHeight="1" x14ac:dyDescent="0.2">
      <c r="A85" s="2"/>
      <c r="B85" s="182" t="s">
        <v>230</v>
      </c>
      <c r="C85" s="183">
        <v>0</v>
      </c>
      <c r="D85" s="183">
        <v>0.13200000000000001</v>
      </c>
    </row>
    <row r="86" spans="1:4" x14ac:dyDescent="0.2">
      <c r="A86" s="2"/>
      <c r="B86" s="182" t="s">
        <v>231</v>
      </c>
      <c r="C86" s="183">
        <v>0</v>
      </c>
      <c r="D86" s="183">
        <v>0.12</v>
      </c>
    </row>
    <row r="87" spans="1:4" x14ac:dyDescent="0.2">
      <c r="A87" s="2"/>
      <c r="B87" s="182" t="s">
        <v>232</v>
      </c>
      <c r="C87" s="183">
        <v>0</v>
      </c>
      <c r="D87" s="183">
        <v>0.218</v>
      </c>
    </row>
    <row r="88" spans="1:4" x14ac:dyDescent="0.2">
      <c r="A88" s="2"/>
      <c r="B88" s="182" t="s">
        <v>233</v>
      </c>
      <c r="C88" s="183">
        <v>0</v>
      </c>
      <c r="D88" s="183">
        <v>0.161</v>
      </c>
    </row>
    <row r="89" spans="1:4" x14ac:dyDescent="0.2">
      <c r="A89" s="2"/>
      <c r="B89" s="182" t="s">
        <v>234</v>
      </c>
      <c r="C89" s="183">
        <v>0</v>
      </c>
      <c r="D89" s="183">
        <v>0.14899999999999999</v>
      </c>
    </row>
    <row r="90" spans="1:4" x14ac:dyDescent="0.2">
      <c r="A90" s="2"/>
      <c r="B90" s="182" t="s">
        <v>235</v>
      </c>
      <c r="C90" s="183">
        <v>0</v>
      </c>
      <c r="D90" s="183">
        <v>0.23300000000000001</v>
      </c>
    </row>
    <row r="91" spans="1:4" x14ac:dyDescent="0.2">
      <c r="A91" s="2"/>
      <c r="B91" s="182" t="s">
        <v>236</v>
      </c>
      <c r="C91" s="183">
        <v>0</v>
      </c>
      <c r="D91" s="183">
        <v>0.17599999999999999</v>
      </c>
    </row>
    <row r="92" spans="1:4" x14ac:dyDescent="0.2">
      <c r="A92" s="2"/>
      <c r="B92" s="182" t="s">
        <v>237</v>
      </c>
      <c r="C92" s="183">
        <v>0</v>
      </c>
      <c r="D92" s="183">
        <v>0.16400000000000001</v>
      </c>
    </row>
    <row r="93" spans="1:4" x14ac:dyDescent="0.2">
      <c r="A93" s="2"/>
      <c r="B93" s="182" t="s">
        <v>238</v>
      </c>
      <c r="C93" s="183">
        <v>0</v>
      </c>
      <c r="D93" s="183">
        <v>0.26400000000000001</v>
      </c>
    </row>
    <row r="94" spans="1:4" x14ac:dyDescent="0.2">
      <c r="A94" s="2"/>
      <c r="B94" s="182" t="s">
        <v>239</v>
      </c>
      <c r="C94" s="183">
        <v>0</v>
      </c>
      <c r="D94" s="183">
        <v>0.20699999999999999</v>
      </c>
    </row>
    <row r="95" spans="1:4" x14ac:dyDescent="0.2">
      <c r="A95" s="2"/>
      <c r="B95" s="182" t="s">
        <v>240</v>
      </c>
      <c r="C95" s="183">
        <v>0</v>
      </c>
      <c r="D95" s="183">
        <v>0.19500000000000001</v>
      </c>
    </row>
    <row r="96" spans="1:4" x14ac:dyDescent="0.2">
      <c r="A96" s="2"/>
      <c r="B96" s="182" t="s">
        <v>241</v>
      </c>
      <c r="C96" s="183">
        <v>0</v>
      </c>
      <c r="D96" s="183">
        <v>0.28299999999999997</v>
      </c>
    </row>
    <row r="97" spans="1:4" x14ac:dyDescent="0.2">
      <c r="A97" s="2"/>
      <c r="B97" s="182" t="s">
        <v>242</v>
      </c>
      <c r="C97" s="183">
        <v>0</v>
      </c>
      <c r="D97" s="183">
        <v>0.22600000000000001</v>
      </c>
    </row>
    <row r="98" spans="1:4" x14ac:dyDescent="0.2">
      <c r="A98" s="2"/>
      <c r="B98" s="182" t="s">
        <v>243</v>
      </c>
      <c r="C98" s="183">
        <v>0</v>
      </c>
      <c r="D98" s="183">
        <v>0.214</v>
      </c>
    </row>
    <row r="99" spans="1:4" x14ac:dyDescent="0.2">
      <c r="A99" s="2"/>
      <c r="B99" s="182" t="s">
        <v>190</v>
      </c>
      <c r="C99" s="183">
        <v>0</v>
      </c>
      <c r="D99" s="13">
        <v>0.30299999999999999</v>
      </c>
    </row>
    <row r="100" spans="1:4" x14ac:dyDescent="0.2">
      <c r="A100" s="2"/>
      <c r="B100" s="182" t="s">
        <v>191</v>
      </c>
      <c r="C100" s="183">
        <v>0</v>
      </c>
      <c r="D100" s="13">
        <v>0.21</v>
      </c>
    </row>
    <row r="101" spans="1:4" x14ac:dyDescent="0.2">
      <c r="A101" s="2"/>
      <c r="B101" s="182" t="s">
        <v>192</v>
      </c>
      <c r="C101" s="183">
        <v>0</v>
      </c>
      <c r="D101" s="13">
        <v>0.182</v>
      </c>
    </row>
    <row r="102" spans="1:4" x14ac:dyDescent="0.2">
      <c r="A102" s="2"/>
      <c r="B102" s="182" t="s">
        <v>205</v>
      </c>
      <c r="C102" s="183">
        <v>0</v>
      </c>
      <c r="D102" s="13">
        <v>0.33800000000000002</v>
      </c>
    </row>
    <row r="103" spans="1:4" x14ac:dyDescent="0.2">
      <c r="A103" s="2"/>
      <c r="B103" s="182" t="s">
        <v>206</v>
      </c>
      <c r="C103" s="183">
        <v>0</v>
      </c>
      <c r="D103" s="13">
        <v>0.245</v>
      </c>
    </row>
    <row r="104" spans="1:4" x14ac:dyDescent="0.2">
      <c r="A104" s="2"/>
      <c r="B104" s="182" t="s">
        <v>207</v>
      </c>
      <c r="C104" s="183">
        <v>0</v>
      </c>
      <c r="D104" s="13">
        <v>0.217</v>
      </c>
    </row>
    <row r="105" spans="1:4" x14ac:dyDescent="0.2">
      <c r="A105" s="2"/>
      <c r="B105" s="182" t="s">
        <v>193</v>
      </c>
      <c r="C105" s="183">
        <v>0</v>
      </c>
      <c r="D105" s="13">
        <v>0.374</v>
      </c>
    </row>
    <row r="106" spans="1:4" x14ac:dyDescent="0.2">
      <c r="A106" s="2"/>
      <c r="B106" s="182" t="s">
        <v>194</v>
      </c>
      <c r="C106" s="183">
        <v>0</v>
      </c>
      <c r="D106" s="13">
        <v>0.28100000000000003</v>
      </c>
    </row>
    <row r="107" spans="1:4" x14ac:dyDescent="0.2">
      <c r="A107" s="2"/>
      <c r="B107" s="182" t="s">
        <v>195</v>
      </c>
      <c r="C107" s="183">
        <v>0</v>
      </c>
      <c r="D107" s="13">
        <v>0.253</v>
      </c>
    </row>
    <row r="108" spans="1:4" x14ac:dyDescent="0.2">
      <c r="B108" s="182" t="s">
        <v>196</v>
      </c>
      <c r="C108" s="183">
        <v>0</v>
      </c>
      <c r="D108" s="13">
        <v>0.39300000000000002</v>
      </c>
    </row>
    <row r="109" spans="1:4" x14ac:dyDescent="0.2">
      <c r="B109" s="182" t="s">
        <v>197</v>
      </c>
      <c r="C109" s="183">
        <v>0</v>
      </c>
      <c r="D109" s="13">
        <v>0.3</v>
      </c>
    </row>
    <row r="110" spans="1:4" x14ac:dyDescent="0.2">
      <c r="B110" s="182" t="s">
        <v>198</v>
      </c>
      <c r="C110" s="183">
        <v>0</v>
      </c>
      <c r="D110" s="13">
        <v>0.27200000000000002</v>
      </c>
    </row>
    <row r="111" spans="1:4" x14ac:dyDescent="0.2">
      <c r="B111" s="182" t="s">
        <v>199</v>
      </c>
      <c r="C111" s="183">
        <v>0</v>
      </c>
      <c r="D111" s="13">
        <v>0.41399999999999998</v>
      </c>
    </row>
    <row r="112" spans="1:4" x14ac:dyDescent="0.2">
      <c r="B112" s="182" t="s">
        <v>200</v>
      </c>
      <c r="C112" s="183">
        <v>0</v>
      </c>
      <c r="D112" s="13">
        <v>0.32100000000000001</v>
      </c>
    </row>
    <row r="113" spans="2:4" x14ac:dyDescent="0.2">
      <c r="B113" s="182" t="s">
        <v>201</v>
      </c>
      <c r="C113" s="183">
        <v>0</v>
      </c>
      <c r="D113" s="13">
        <v>0.29299999999999998</v>
      </c>
    </row>
    <row r="114" spans="2:4" x14ac:dyDescent="0.2">
      <c r="B114" s="182" t="s">
        <v>202</v>
      </c>
      <c r="C114" s="183">
        <v>0</v>
      </c>
      <c r="D114" s="13">
        <v>0.42799999999999999</v>
      </c>
    </row>
    <row r="115" spans="2:4" x14ac:dyDescent="0.2">
      <c r="B115" s="182" t="s">
        <v>203</v>
      </c>
      <c r="C115" s="183">
        <v>0</v>
      </c>
      <c r="D115" s="13">
        <v>0.33500000000000002</v>
      </c>
    </row>
    <row r="116" spans="2:4" x14ac:dyDescent="0.2">
      <c r="B116" s="182" t="s">
        <v>204</v>
      </c>
      <c r="C116" s="183">
        <v>0</v>
      </c>
      <c r="D116" s="13">
        <v>0.307</v>
      </c>
    </row>
    <row r="117" spans="2:4" x14ac:dyDescent="0.2">
      <c r="B117" s="182" t="s">
        <v>208</v>
      </c>
      <c r="C117" s="183">
        <v>0</v>
      </c>
      <c r="D117" s="183">
        <v>0.23799999999999999</v>
      </c>
    </row>
    <row r="118" spans="2:4" x14ac:dyDescent="0.2">
      <c r="B118" s="182" t="s">
        <v>209</v>
      </c>
      <c r="C118" s="183">
        <v>0</v>
      </c>
      <c r="D118" s="183">
        <v>0.18099999999999999</v>
      </c>
    </row>
    <row r="119" spans="2:4" ht="12" customHeight="1" x14ac:dyDescent="0.2">
      <c r="B119" s="182" t="s">
        <v>210</v>
      </c>
      <c r="C119" s="183">
        <v>0</v>
      </c>
      <c r="D119" s="183">
        <v>0.16900000000000001</v>
      </c>
    </row>
    <row r="120" spans="2:4" x14ac:dyDescent="0.2">
      <c r="B120" s="182" t="s">
        <v>211</v>
      </c>
      <c r="C120" s="183">
        <v>0</v>
      </c>
      <c r="D120" s="183">
        <v>0.248</v>
      </c>
    </row>
    <row r="121" spans="2:4" x14ac:dyDescent="0.2">
      <c r="B121" s="182" t="s">
        <v>212</v>
      </c>
      <c r="C121" s="183">
        <v>0</v>
      </c>
      <c r="D121" s="183">
        <v>0.191</v>
      </c>
    </row>
    <row r="122" spans="2:4" x14ac:dyDescent="0.2">
      <c r="B122" s="182" t="s">
        <v>213</v>
      </c>
      <c r="C122" s="183">
        <v>0</v>
      </c>
      <c r="D122" s="183">
        <v>0.17899999999999999</v>
      </c>
    </row>
    <row r="123" spans="2:4" x14ac:dyDescent="0.2">
      <c r="B123" s="182" t="s">
        <v>214</v>
      </c>
      <c r="C123" s="183">
        <v>0</v>
      </c>
      <c r="D123" s="183">
        <v>0.26500000000000001</v>
      </c>
    </row>
    <row r="124" spans="2:4" x14ac:dyDescent="0.2">
      <c r="B124" s="182" t="s">
        <v>215</v>
      </c>
      <c r="C124" s="183">
        <v>0</v>
      </c>
      <c r="D124" s="183">
        <v>0.20799999999999999</v>
      </c>
    </row>
    <row r="125" spans="2:4" x14ac:dyDescent="0.2">
      <c r="B125" s="182" t="s">
        <v>216</v>
      </c>
      <c r="C125" s="183">
        <v>0</v>
      </c>
      <c r="D125" s="183">
        <v>0.19600000000000001</v>
      </c>
    </row>
    <row r="126" spans="2:4" x14ac:dyDescent="0.2">
      <c r="B126" s="182" t="s">
        <v>217</v>
      </c>
      <c r="C126" s="183">
        <v>0</v>
      </c>
      <c r="D126" s="183">
        <v>0.27700000000000002</v>
      </c>
    </row>
    <row r="127" spans="2:4" ht="12" customHeight="1" x14ac:dyDescent="0.2">
      <c r="B127" s="182" t="s">
        <v>218</v>
      </c>
      <c r="C127" s="183">
        <v>0</v>
      </c>
      <c r="D127" s="183">
        <v>0.22</v>
      </c>
    </row>
    <row r="128" spans="2:4" x14ac:dyDescent="0.2">
      <c r="B128" s="182" t="s">
        <v>219</v>
      </c>
      <c r="C128" s="183">
        <v>0</v>
      </c>
      <c r="D128" s="183">
        <v>0.20799999999999999</v>
      </c>
    </row>
    <row r="129" spans="2:4" x14ac:dyDescent="0.2">
      <c r="B129" s="182" t="s">
        <v>220</v>
      </c>
      <c r="C129" s="183">
        <v>0</v>
      </c>
      <c r="D129" s="183">
        <v>0.30499999999999999</v>
      </c>
    </row>
    <row r="130" spans="2:4" x14ac:dyDescent="0.2">
      <c r="B130" s="182" t="s">
        <v>221</v>
      </c>
      <c r="C130" s="183">
        <v>0</v>
      </c>
      <c r="D130" s="183">
        <v>0.248</v>
      </c>
    </row>
    <row r="131" spans="2:4" x14ac:dyDescent="0.2">
      <c r="B131" s="182" t="s">
        <v>222</v>
      </c>
      <c r="C131" s="183">
        <v>0</v>
      </c>
      <c r="D131" s="183">
        <v>0.23599999999999999</v>
      </c>
    </row>
    <row r="132" spans="2:4" x14ac:dyDescent="0.2">
      <c r="B132" s="182" t="s">
        <v>223</v>
      </c>
      <c r="C132" s="183">
        <v>0</v>
      </c>
      <c r="D132" s="183">
        <v>0.313</v>
      </c>
    </row>
    <row r="133" spans="2:4" x14ac:dyDescent="0.2">
      <c r="B133" s="182" t="s">
        <v>224</v>
      </c>
      <c r="C133" s="183">
        <v>0</v>
      </c>
      <c r="D133" s="183">
        <v>0.25600000000000001</v>
      </c>
    </row>
    <row r="134" spans="2:4" x14ac:dyDescent="0.2">
      <c r="B134" s="182" t="s">
        <v>225</v>
      </c>
      <c r="C134" s="183">
        <v>0</v>
      </c>
      <c r="D134" s="183">
        <v>0.24399999999999999</v>
      </c>
    </row>
    <row r="135" spans="2:4" x14ac:dyDescent="0.2">
      <c r="B135" s="182" t="s">
        <v>244</v>
      </c>
      <c r="C135" s="183">
        <v>0</v>
      </c>
      <c r="D135" s="13">
        <v>0.23799999999999999</v>
      </c>
    </row>
    <row r="136" spans="2:4" x14ac:dyDescent="0.2">
      <c r="B136" s="182" t="s">
        <v>245</v>
      </c>
      <c r="C136" s="183">
        <v>0</v>
      </c>
      <c r="D136" s="13">
        <v>0.18099999999999999</v>
      </c>
    </row>
    <row r="137" spans="2:4" x14ac:dyDescent="0.2">
      <c r="B137" s="182" t="s">
        <v>246</v>
      </c>
      <c r="C137" s="183">
        <v>0</v>
      </c>
      <c r="D137" s="13">
        <v>0.16900000000000001</v>
      </c>
    </row>
    <row r="138" spans="2:4" x14ac:dyDescent="0.2">
      <c r="B138" s="182" t="s">
        <v>247</v>
      </c>
      <c r="C138" s="183">
        <v>0</v>
      </c>
      <c r="D138" s="13">
        <v>0.248</v>
      </c>
    </row>
    <row r="139" spans="2:4" x14ac:dyDescent="0.2">
      <c r="B139" s="182" t="s">
        <v>248</v>
      </c>
      <c r="C139" s="183">
        <v>0</v>
      </c>
      <c r="D139" s="13">
        <v>0.191</v>
      </c>
    </row>
    <row r="140" spans="2:4" x14ac:dyDescent="0.2">
      <c r="B140" s="182" t="s">
        <v>249</v>
      </c>
      <c r="C140" s="183">
        <v>0</v>
      </c>
      <c r="D140" s="13">
        <v>0.17899999999999999</v>
      </c>
    </row>
    <row r="141" spans="2:4" x14ac:dyDescent="0.2">
      <c r="B141" s="182" t="s">
        <v>250</v>
      </c>
      <c r="C141" s="183">
        <v>0</v>
      </c>
      <c r="D141" s="13">
        <v>0.26500000000000001</v>
      </c>
    </row>
    <row r="142" spans="2:4" x14ac:dyDescent="0.2">
      <c r="B142" s="182" t="s">
        <v>251</v>
      </c>
      <c r="C142" s="183">
        <v>0</v>
      </c>
      <c r="D142" s="13">
        <v>0.20799999999999999</v>
      </c>
    </row>
    <row r="143" spans="2:4" x14ac:dyDescent="0.2">
      <c r="B143" s="182" t="s">
        <v>252</v>
      </c>
      <c r="C143" s="183">
        <v>0</v>
      </c>
      <c r="D143" s="13">
        <v>0.19600000000000001</v>
      </c>
    </row>
    <row r="144" spans="2:4" x14ac:dyDescent="0.2">
      <c r="B144" s="182" t="s">
        <v>253</v>
      </c>
      <c r="C144" s="183">
        <v>0</v>
      </c>
      <c r="D144" s="13">
        <v>0.27700000000000002</v>
      </c>
    </row>
    <row r="145" spans="2:4" x14ac:dyDescent="0.2">
      <c r="B145" s="182" t="s">
        <v>254</v>
      </c>
      <c r="C145" s="183">
        <v>0</v>
      </c>
      <c r="D145" s="13">
        <v>0.22</v>
      </c>
    </row>
    <row r="146" spans="2:4" x14ac:dyDescent="0.2">
      <c r="B146" s="182" t="s">
        <v>255</v>
      </c>
      <c r="C146" s="183">
        <v>0</v>
      </c>
      <c r="D146" s="13">
        <v>0.20799999999999999</v>
      </c>
    </row>
    <row r="147" spans="2:4" x14ac:dyDescent="0.2">
      <c r="B147" s="182" t="s">
        <v>256</v>
      </c>
      <c r="C147" s="183">
        <v>0</v>
      </c>
      <c r="D147" s="13">
        <v>0.30499999999999999</v>
      </c>
    </row>
    <row r="148" spans="2:4" x14ac:dyDescent="0.2">
      <c r="B148" s="182" t="s">
        <v>257</v>
      </c>
      <c r="C148" s="183">
        <v>0</v>
      </c>
      <c r="D148" s="13">
        <v>0.248</v>
      </c>
    </row>
    <row r="149" spans="2:4" x14ac:dyDescent="0.2">
      <c r="B149" s="182" t="s">
        <v>258</v>
      </c>
      <c r="C149" s="183">
        <v>0</v>
      </c>
      <c r="D149" s="13">
        <v>0.23599999999999999</v>
      </c>
    </row>
    <row r="150" spans="2:4" x14ac:dyDescent="0.2">
      <c r="B150" s="182" t="s">
        <v>259</v>
      </c>
      <c r="C150" s="183">
        <v>0</v>
      </c>
      <c r="D150" s="13">
        <v>0.313</v>
      </c>
    </row>
    <row r="151" spans="2:4" x14ac:dyDescent="0.2">
      <c r="B151" s="182" t="s">
        <v>260</v>
      </c>
      <c r="C151" s="183">
        <v>0</v>
      </c>
      <c r="D151" s="13">
        <v>0.25600000000000001</v>
      </c>
    </row>
    <row r="152" spans="2:4" x14ac:dyDescent="0.2">
      <c r="B152" s="182" t="s">
        <v>261</v>
      </c>
      <c r="C152" s="183">
        <v>0</v>
      </c>
      <c r="D152" s="13">
        <v>0.24399999999999999</v>
      </c>
    </row>
    <row r="153" spans="2:4" x14ac:dyDescent="0.2">
      <c r="B153" s="182" t="s">
        <v>158</v>
      </c>
      <c r="C153" s="183">
        <v>0</v>
      </c>
      <c r="D153" s="183">
        <v>0.16</v>
      </c>
    </row>
    <row r="154" spans="2:4" x14ac:dyDescent="0.2">
      <c r="B154" s="182" t="s">
        <v>163</v>
      </c>
      <c r="C154" s="183">
        <v>0</v>
      </c>
      <c r="D154" s="183">
        <v>0.13800000000000001</v>
      </c>
    </row>
    <row r="155" spans="2:4" x14ac:dyDescent="0.2">
      <c r="B155" s="182" t="s">
        <v>159</v>
      </c>
      <c r="C155" s="183">
        <v>0</v>
      </c>
      <c r="D155" s="183">
        <v>0.218</v>
      </c>
    </row>
    <row r="156" spans="2:4" x14ac:dyDescent="0.2">
      <c r="B156" s="182" t="s">
        <v>164</v>
      </c>
      <c r="C156" s="183">
        <v>0</v>
      </c>
      <c r="D156" s="183">
        <v>0.20100000000000001</v>
      </c>
    </row>
    <row r="157" spans="2:4" x14ac:dyDescent="0.2">
      <c r="B157" s="182" t="s">
        <v>160</v>
      </c>
      <c r="C157" s="183">
        <v>0</v>
      </c>
      <c r="D157" s="183">
        <v>0.27300000000000002</v>
      </c>
    </row>
    <row r="158" spans="2:4" x14ac:dyDescent="0.2">
      <c r="B158" s="182" t="s">
        <v>165</v>
      </c>
      <c r="C158" s="183">
        <v>0</v>
      </c>
      <c r="D158" s="183">
        <v>0.25600000000000001</v>
      </c>
    </row>
    <row r="159" spans="2:4" x14ac:dyDescent="0.2">
      <c r="B159" s="182" t="s">
        <v>161</v>
      </c>
      <c r="C159" s="183">
        <v>0</v>
      </c>
      <c r="D159" s="183">
        <v>0.41899999999999998</v>
      </c>
    </row>
    <row r="160" spans="2:4" x14ac:dyDescent="0.2">
      <c r="B160" s="182" t="s">
        <v>166</v>
      </c>
      <c r="C160" s="183">
        <v>0</v>
      </c>
      <c r="D160" s="183">
        <v>0.40200000000000002</v>
      </c>
    </row>
    <row r="161" spans="2:4" x14ac:dyDescent="0.2">
      <c r="B161" s="182" t="s">
        <v>582</v>
      </c>
      <c r="C161" s="183">
        <v>0</v>
      </c>
      <c r="D161" s="183">
        <v>0.124</v>
      </c>
    </row>
    <row r="162" spans="2:4" x14ac:dyDescent="0.2">
      <c r="B162" s="182" t="s">
        <v>583</v>
      </c>
      <c r="C162" s="183">
        <v>0</v>
      </c>
      <c r="D162" s="183">
        <v>0.182</v>
      </c>
    </row>
    <row r="163" spans="2:4" x14ac:dyDescent="0.2">
      <c r="B163" s="182" t="s">
        <v>584</v>
      </c>
      <c r="C163" s="183">
        <v>0</v>
      </c>
      <c r="D163" s="183">
        <v>0.19500000000000001</v>
      </c>
    </row>
    <row r="164" spans="2:4" x14ac:dyDescent="0.2">
      <c r="B164" s="182" t="s">
        <v>585</v>
      </c>
      <c r="C164" s="183">
        <v>0</v>
      </c>
      <c r="D164" s="183">
        <v>0.29099999999999998</v>
      </c>
    </row>
    <row r="165" spans="2:4" x14ac:dyDescent="0.2">
      <c r="B165" s="182" t="s">
        <v>586</v>
      </c>
      <c r="C165" s="183">
        <v>0</v>
      </c>
      <c r="D165" s="183">
        <v>0.28000000000000003</v>
      </c>
    </row>
    <row r="166" spans="2:4" x14ac:dyDescent="0.2">
      <c r="B166" s="182" t="s">
        <v>587</v>
      </c>
      <c r="C166" s="183">
        <v>0</v>
      </c>
      <c r="D166" s="183">
        <v>0.32600000000000001</v>
      </c>
    </row>
    <row r="167" spans="2:4" x14ac:dyDescent="0.2">
      <c r="B167" s="182" t="s">
        <v>588</v>
      </c>
      <c r="C167" s="183">
        <v>0</v>
      </c>
      <c r="D167" s="183">
        <v>0.38400000000000001</v>
      </c>
    </row>
    <row r="168" spans="2:4" x14ac:dyDescent="0.2">
      <c r="B168" s="182" t="s">
        <v>589</v>
      </c>
      <c r="C168" s="183">
        <v>0</v>
      </c>
      <c r="D168" s="183">
        <v>0.47399999999999998</v>
      </c>
    </row>
    <row r="169" spans="2:4" x14ac:dyDescent="0.2">
      <c r="B169" s="182" t="s">
        <v>590</v>
      </c>
      <c r="C169" s="183">
        <v>0</v>
      </c>
      <c r="D169" s="183">
        <v>0.36499999999999999</v>
      </c>
    </row>
    <row r="170" spans="2:4" x14ac:dyDescent="0.2">
      <c r="B170" s="182" t="s">
        <v>591</v>
      </c>
      <c r="C170" s="183">
        <v>0</v>
      </c>
      <c r="D170" s="183">
        <v>0.39300000000000002</v>
      </c>
    </row>
    <row r="171" spans="2:4" x14ac:dyDescent="0.2">
      <c r="B171" s="182" t="s">
        <v>592</v>
      </c>
      <c r="C171" s="183">
        <v>0</v>
      </c>
      <c r="D171" s="183">
        <v>0.42699999999999999</v>
      </c>
    </row>
    <row r="172" spans="2:4" x14ac:dyDescent="0.2">
      <c r="B172" s="182" t="s">
        <v>593</v>
      </c>
      <c r="C172" s="183">
        <v>0</v>
      </c>
      <c r="D172" s="183">
        <v>0.52500000000000002</v>
      </c>
    </row>
    <row r="203" spans="2:4" ht="15.75" x14ac:dyDescent="0.25">
      <c r="B203" s="178" t="s">
        <v>130</v>
      </c>
      <c r="C203" s="178"/>
      <c r="D203" s="178"/>
    </row>
    <row r="204" spans="2:4" x14ac:dyDescent="0.2">
      <c r="B204" s="175"/>
      <c r="C204" s="175"/>
      <c r="D204" s="175"/>
    </row>
    <row r="205" spans="2:4" x14ac:dyDescent="0.2">
      <c r="B205" s="5" t="s">
        <v>31</v>
      </c>
      <c r="C205" s="12" t="s">
        <v>3</v>
      </c>
      <c r="D205" s="12" t="s">
        <v>4</v>
      </c>
    </row>
    <row r="206" spans="2:4" x14ac:dyDescent="0.2">
      <c r="B206" s="182" t="s">
        <v>724</v>
      </c>
      <c r="C206" s="183">
        <v>0</v>
      </c>
      <c r="D206" s="183">
        <v>2.1999999999999999E-2</v>
      </c>
    </row>
    <row r="207" spans="2:4" x14ac:dyDescent="0.2">
      <c r="B207" s="3" t="s">
        <v>725</v>
      </c>
      <c r="C207" s="183">
        <v>0</v>
      </c>
      <c r="D207" s="183">
        <v>0.03</v>
      </c>
    </row>
    <row r="208" spans="2:4" x14ac:dyDescent="0.2">
      <c r="B208" s="182" t="s">
        <v>726</v>
      </c>
      <c r="C208" s="183">
        <v>0</v>
      </c>
      <c r="D208" s="183">
        <v>0.06</v>
      </c>
    </row>
    <row r="209" spans="2:4" x14ac:dyDescent="0.2">
      <c r="B209" s="182" t="s">
        <v>727</v>
      </c>
      <c r="C209" s="183">
        <v>0</v>
      </c>
      <c r="D209" s="183">
        <v>8.5999999999999993E-2</v>
      </c>
    </row>
    <row r="210" spans="2:4" x14ac:dyDescent="0.2">
      <c r="B210" s="182" t="s">
        <v>728</v>
      </c>
      <c r="C210" s="183">
        <v>0</v>
      </c>
      <c r="D210" s="183">
        <v>0.125</v>
      </c>
    </row>
    <row r="211" spans="2:4" x14ac:dyDescent="0.2">
      <c r="B211" s="182" t="s">
        <v>729</v>
      </c>
      <c r="C211" s="183">
        <v>0</v>
      </c>
      <c r="D211" s="183">
        <v>0.185</v>
      </c>
    </row>
    <row r="212" spans="2:4" x14ac:dyDescent="0.2">
      <c r="B212" s="182" t="s">
        <v>730</v>
      </c>
      <c r="C212" s="183">
        <v>0</v>
      </c>
      <c r="D212" s="183">
        <v>2.1999999999999999E-2</v>
      </c>
    </row>
    <row r="213" spans="2:4" x14ac:dyDescent="0.2">
      <c r="B213" s="182" t="s">
        <v>731</v>
      </c>
      <c r="C213" s="183">
        <v>0</v>
      </c>
      <c r="D213" s="183">
        <v>0.03</v>
      </c>
    </row>
    <row r="214" spans="2:4" x14ac:dyDescent="0.2">
      <c r="B214" s="182" t="s">
        <v>732</v>
      </c>
      <c r="C214" s="183">
        <v>0</v>
      </c>
      <c r="D214" s="183">
        <v>0.06</v>
      </c>
    </row>
    <row r="215" spans="2:4" x14ac:dyDescent="0.2">
      <c r="B215" s="182" t="s">
        <v>733</v>
      </c>
      <c r="C215" s="183">
        <v>0</v>
      </c>
      <c r="D215" s="183">
        <v>8.5999999999999993E-2</v>
      </c>
    </row>
    <row r="216" spans="2:4" x14ac:dyDescent="0.2">
      <c r="B216" s="182" t="s">
        <v>734</v>
      </c>
      <c r="C216" s="183">
        <v>0</v>
      </c>
      <c r="D216" s="183">
        <v>0.125</v>
      </c>
    </row>
    <row r="217" spans="2:4" x14ac:dyDescent="0.2">
      <c r="B217" s="182" t="s">
        <v>735</v>
      </c>
      <c r="C217" s="183">
        <v>0</v>
      </c>
      <c r="D217" s="183">
        <v>0.185</v>
      </c>
    </row>
    <row r="218" spans="2:4" x14ac:dyDescent="0.2">
      <c r="B218" s="182" t="s">
        <v>415</v>
      </c>
      <c r="C218" s="183">
        <v>0</v>
      </c>
      <c r="D218" s="183">
        <v>4.2000000000000003E-2</v>
      </c>
    </row>
    <row r="219" spans="2:4" x14ac:dyDescent="0.2">
      <c r="B219" s="182" t="s">
        <v>416</v>
      </c>
      <c r="C219" s="183">
        <v>0</v>
      </c>
      <c r="D219" s="183">
        <v>5.8000000000000003E-2</v>
      </c>
    </row>
    <row r="220" spans="2:4" x14ac:dyDescent="0.2">
      <c r="B220" s="182" t="s">
        <v>417</v>
      </c>
      <c r="C220" s="183">
        <v>0</v>
      </c>
      <c r="D220" s="183">
        <v>9.7000000000000003E-2</v>
      </c>
    </row>
    <row r="221" spans="2:4" x14ac:dyDescent="0.2">
      <c r="B221" s="182" t="s">
        <v>418</v>
      </c>
      <c r="C221" s="183">
        <v>0</v>
      </c>
      <c r="D221" s="183">
        <v>0.11600000000000001</v>
      </c>
    </row>
    <row r="222" spans="2:4" x14ac:dyDescent="0.2">
      <c r="B222" s="182" t="s">
        <v>419</v>
      </c>
      <c r="C222" s="183">
        <v>0</v>
      </c>
      <c r="D222" s="183">
        <v>0.161</v>
      </c>
    </row>
    <row r="223" spans="2:4" x14ac:dyDescent="0.2">
      <c r="B223" s="182" t="s">
        <v>420</v>
      </c>
      <c r="C223" s="183">
        <v>0</v>
      </c>
      <c r="D223" s="183">
        <v>0.21299999999999999</v>
      </c>
    </row>
    <row r="224" spans="2:4" x14ac:dyDescent="0.2">
      <c r="B224" s="182" t="s">
        <v>421</v>
      </c>
      <c r="C224" s="183">
        <v>0</v>
      </c>
      <c r="D224" s="183">
        <v>0.12</v>
      </c>
    </row>
    <row r="225" spans="2:4" x14ac:dyDescent="0.2">
      <c r="B225" s="182" t="s">
        <v>422</v>
      </c>
      <c r="C225" s="183">
        <v>0</v>
      </c>
      <c r="D225" s="183">
        <v>0.12</v>
      </c>
    </row>
    <row r="226" spans="2:4" x14ac:dyDescent="0.2">
      <c r="B226" s="182" t="s">
        <v>423</v>
      </c>
      <c r="C226" s="183">
        <v>0</v>
      </c>
      <c r="D226" s="183">
        <v>0.2</v>
      </c>
    </row>
    <row r="227" spans="2:4" x14ac:dyDescent="0.2">
      <c r="B227" s="182" t="s">
        <v>424</v>
      </c>
      <c r="C227" s="183">
        <v>0</v>
      </c>
      <c r="D227" s="183">
        <v>0.22</v>
      </c>
    </row>
    <row r="228" spans="2:4" x14ac:dyDescent="0.2">
      <c r="B228" s="182" t="s">
        <v>425</v>
      </c>
      <c r="C228" s="183">
        <v>0</v>
      </c>
      <c r="D228" s="183">
        <v>0.28999999999999998</v>
      </c>
    </row>
    <row r="229" spans="2:4" x14ac:dyDescent="0.2">
      <c r="B229" s="182" t="s">
        <v>426</v>
      </c>
      <c r="C229" s="183">
        <v>0</v>
      </c>
      <c r="D229" s="183">
        <v>0.32100000000000001</v>
      </c>
    </row>
    <row r="230" spans="2:4" x14ac:dyDescent="0.2">
      <c r="B230" s="182" t="s">
        <v>427</v>
      </c>
      <c r="C230" s="183">
        <v>0</v>
      </c>
      <c r="D230" s="183">
        <v>0.17</v>
      </c>
    </row>
    <row r="231" spans="2:4" x14ac:dyDescent="0.2">
      <c r="B231" s="182" t="s">
        <v>428</v>
      </c>
      <c r="C231" s="183">
        <v>0</v>
      </c>
      <c r="D231" s="183">
        <v>4.7E-2</v>
      </c>
    </row>
    <row r="232" spans="2:4" x14ac:dyDescent="0.2">
      <c r="B232" s="182" t="s">
        <v>429</v>
      </c>
      <c r="C232" s="183">
        <v>0</v>
      </c>
      <c r="D232" s="183">
        <v>6.4000000000000001E-2</v>
      </c>
    </row>
    <row r="233" spans="2:4" x14ac:dyDescent="0.2">
      <c r="B233" s="182" t="s">
        <v>430</v>
      </c>
      <c r="C233" s="183">
        <v>0</v>
      </c>
      <c r="D233" s="183">
        <v>0.113</v>
      </c>
    </row>
    <row r="234" spans="2:4" x14ac:dyDescent="0.2">
      <c r="B234" s="182" t="s">
        <v>431</v>
      </c>
      <c r="C234" s="183">
        <v>0</v>
      </c>
      <c r="D234" s="183">
        <v>0.14499999999999999</v>
      </c>
    </row>
    <row r="235" spans="2:4" x14ac:dyDescent="0.2">
      <c r="B235" s="182" t="s">
        <v>432</v>
      </c>
      <c r="C235" s="183">
        <v>0</v>
      </c>
      <c r="D235" s="183">
        <v>0.17799999999999999</v>
      </c>
    </row>
    <row r="236" spans="2:4" x14ac:dyDescent="0.2">
      <c r="B236" s="182" t="s">
        <v>433</v>
      </c>
      <c r="C236" s="183">
        <v>0</v>
      </c>
      <c r="D236" s="183">
        <v>0.105</v>
      </c>
    </row>
    <row r="237" spans="2:4" x14ac:dyDescent="0.2">
      <c r="B237" s="182" t="s">
        <v>434</v>
      </c>
      <c r="C237" s="183">
        <v>0</v>
      </c>
      <c r="D237" s="183">
        <v>0.13</v>
      </c>
    </row>
    <row r="238" spans="2:4" x14ac:dyDescent="0.2">
      <c r="B238" s="182" t="s">
        <v>435</v>
      </c>
      <c r="C238" s="183">
        <v>0</v>
      </c>
      <c r="D238" s="183">
        <v>0.20300000000000001</v>
      </c>
    </row>
    <row r="239" spans="2:4" x14ac:dyDescent="0.2">
      <c r="B239" s="182" t="s">
        <v>436</v>
      </c>
      <c r="C239" s="183">
        <v>0</v>
      </c>
      <c r="D239" s="183">
        <v>0.24299999999999999</v>
      </c>
    </row>
    <row r="240" spans="2:4" x14ac:dyDescent="0.2">
      <c r="B240" s="182" t="s">
        <v>437</v>
      </c>
      <c r="C240" s="183">
        <v>0</v>
      </c>
      <c r="D240" s="183">
        <v>0.31</v>
      </c>
    </row>
    <row r="241" spans="2:4" x14ac:dyDescent="0.2">
      <c r="B241" s="182" t="s">
        <v>438</v>
      </c>
      <c r="C241" s="183">
        <v>0</v>
      </c>
      <c r="D241" s="183">
        <v>0.124</v>
      </c>
    </row>
    <row r="242" spans="2:4" x14ac:dyDescent="0.2">
      <c r="B242" s="182" t="s">
        <v>439</v>
      </c>
      <c r="C242" s="183">
        <v>0</v>
      </c>
      <c r="D242" s="183">
        <v>0.124</v>
      </c>
    </row>
    <row r="243" spans="2:4" x14ac:dyDescent="0.2">
      <c r="B243" s="182" t="s">
        <v>440</v>
      </c>
      <c r="C243" s="183">
        <v>0</v>
      </c>
      <c r="D243" s="183">
        <v>0.13900000000000001</v>
      </c>
    </row>
    <row r="244" spans="2:4" x14ac:dyDescent="0.2">
      <c r="B244" s="182" t="s">
        <v>441</v>
      </c>
      <c r="C244" s="183">
        <v>0</v>
      </c>
      <c r="D244" s="183">
        <v>0.20499999999999999</v>
      </c>
    </row>
    <row r="245" spans="2:4" x14ac:dyDescent="0.2">
      <c r="B245" s="182" t="s">
        <v>442</v>
      </c>
      <c r="C245" s="183">
        <v>0</v>
      </c>
      <c r="D245" s="183">
        <v>0.21199999999999999</v>
      </c>
    </row>
    <row r="246" spans="2:4" x14ac:dyDescent="0.2">
      <c r="B246" s="182" t="s">
        <v>443</v>
      </c>
      <c r="C246" s="183">
        <v>0</v>
      </c>
      <c r="D246" s="183">
        <v>0.124</v>
      </c>
    </row>
    <row r="247" spans="2:4" x14ac:dyDescent="0.2">
      <c r="B247" s="182" t="s">
        <v>444</v>
      </c>
      <c r="C247" s="183">
        <v>0</v>
      </c>
      <c r="D247" s="183">
        <v>0.124</v>
      </c>
    </row>
    <row r="248" spans="2:4" x14ac:dyDescent="0.2">
      <c r="B248" s="182" t="s">
        <v>445</v>
      </c>
      <c r="C248" s="183">
        <v>0</v>
      </c>
      <c r="D248" s="183">
        <v>0.21199999999999999</v>
      </c>
    </row>
    <row r="249" spans="2:4" x14ac:dyDescent="0.2">
      <c r="B249" s="182" t="s">
        <v>446</v>
      </c>
      <c r="C249" s="183">
        <v>0</v>
      </c>
      <c r="D249" s="183">
        <v>0.28299999999999997</v>
      </c>
    </row>
    <row r="250" spans="2:4" x14ac:dyDescent="0.2">
      <c r="B250" s="182" t="s">
        <v>447</v>
      </c>
      <c r="C250" s="183">
        <v>0</v>
      </c>
      <c r="D250" s="183">
        <v>0.313</v>
      </c>
    </row>
    <row r="251" spans="2:4" x14ac:dyDescent="0.2">
      <c r="B251" s="182" t="s">
        <v>445</v>
      </c>
      <c r="C251" s="183">
        <v>0</v>
      </c>
      <c r="D251" s="183">
        <v>0.17</v>
      </c>
    </row>
    <row r="252" spans="2:4" x14ac:dyDescent="0.2">
      <c r="B252" s="182" t="s">
        <v>596</v>
      </c>
      <c r="C252" s="183">
        <v>0</v>
      </c>
      <c r="D252" s="183">
        <v>0.16400000000000001</v>
      </c>
    </row>
    <row r="253" spans="2:4" x14ac:dyDescent="0.2">
      <c r="B253" s="182" t="s">
        <v>597</v>
      </c>
      <c r="C253" s="183">
        <v>0</v>
      </c>
      <c r="D253" s="183">
        <v>0.16400000000000001</v>
      </c>
    </row>
    <row r="254" spans="2:4" x14ac:dyDescent="0.2">
      <c r="B254" s="182" t="s">
        <v>448</v>
      </c>
      <c r="C254" s="183">
        <v>0</v>
      </c>
      <c r="D254" s="183">
        <v>7.8E-2</v>
      </c>
    </row>
    <row r="255" spans="2:4" x14ac:dyDescent="0.2">
      <c r="B255" s="182" t="s">
        <v>449</v>
      </c>
      <c r="C255" s="183">
        <v>0</v>
      </c>
      <c r="D255" s="183">
        <v>9.6000000000000002E-2</v>
      </c>
    </row>
    <row r="256" spans="2:4" x14ac:dyDescent="0.2">
      <c r="B256" s="182" t="s">
        <v>450</v>
      </c>
      <c r="C256" s="183">
        <v>0</v>
      </c>
      <c r="D256" s="183">
        <v>0.13700000000000001</v>
      </c>
    </row>
    <row r="257" spans="2:4" x14ac:dyDescent="0.2">
      <c r="B257" s="182" t="s">
        <v>451</v>
      </c>
      <c r="C257" s="183">
        <v>0</v>
      </c>
      <c r="D257" s="183">
        <v>0.18</v>
      </c>
    </row>
    <row r="258" spans="2:4" x14ac:dyDescent="0.2">
      <c r="B258" s="182" t="s">
        <v>452</v>
      </c>
      <c r="C258" s="183">
        <v>0</v>
      </c>
      <c r="D258" s="183">
        <v>0.224</v>
      </c>
    </row>
    <row r="259" spans="2:4" x14ac:dyDescent="0.2">
      <c r="B259" s="182" t="s">
        <v>453</v>
      </c>
      <c r="C259" s="183">
        <v>0</v>
      </c>
      <c r="D259" s="183">
        <v>0.12</v>
      </c>
    </row>
    <row r="260" spans="2:4" x14ac:dyDescent="0.2">
      <c r="B260" s="182" t="s">
        <v>454</v>
      </c>
      <c r="C260" s="183">
        <v>0</v>
      </c>
      <c r="D260" s="183">
        <v>0.12</v>
      </c>
    </row>
    <row r="261" spans="2:4" x14ac:dyDescent="0.2">
      <c r="B261" s="182" t="s">
        <v>455</v>
      </c>
      <c r="C261" s="183">
        <v>0</v>
      </c>
      <c r="D261" s="183">
        <v>0.2</v>
      </c>
    </row>
    <row r="262" spans="2:4" x14ac:dyDescent="0.2">
      <c r="B262" s="182" t="s">
        <v>456</v>
      </c>
      <c r="C262" s="183">
        <v>0</v>
      </c>
      <c r="D262" s="183">
        <v>0.22</v>
      </c>
    </row>
    <row r="263" spans="2:4" x14ac:dyDescent="0.2">
      <c r="B263" s="182" t="s">
        <v>457</v>
      </c>
      <c r="C263" s="183">
        <v>0</v>
      </c>
      <c r="D263" s="183">
        <v>0.28999999999999998</v>
      </c>
    </row>
    <row r="264" spans="2:4" x14ac:dyDescent="0.2">
      <c r="B264" s="182" t="s">
        <v>458</v>
      </c>
      <c r="C264" s="183">
        <v>0</v>
      </c>
      <c r="D264" s="183">
        <v>0.14799999999999999</v>
      </c>
    </row>
    <row r="265" spans="2:4" x14ac:dyDescent="0.2">
      <c r="B265" s="182" t="s">
        <v>459</v>
      </c>
      <c r="C265" s="183">
        <v>0</v>
      </c>
      <c r="D265" s="183">
        <v>0.28000000000000003</v>
      </c>
    </row>
    <row r="266" spans="2:4" x14ac:dyDescent="0.2">
      <c r="B266" s="182" t="s">
        <v>460</v>
      </c>
      <c r="C266" s="183">
        <v>0</v>
      </c>
      <c r="D266" s="183">
        <v>0.36</v>
      </c>
    </row>
    <row r="267" spans="2:4" x14ac:dyDescent="0.2">
      <c r="B267" s="182" t="s">
        <v>461</v>
      </c>
      <c r="C267" s="183">
        <v>0</v>
      </c>
      <c r="D267" s="183">
        <v>0.39700000000000002</v>
      </c>
    </row>
    <row r="268" spans="2:4" x14ac:dyDescent="0.2">
      <c r="B268" s="184" t="s">
        <v>137</v>
      </c>
      <c r="C268" s="185">
        <v>0</v>
      </c>
      <c r="D268" s="185">
        <v>6.0999999999999999E-2</v>
      </c>
    </row>
    <row r="269" spans="2:4" x14ac:dyDescent="0.2">
      <c r="B269" s="184" t="s">
        <v>138</v>
      </c>
      <c r="C269" s="185">
        <v>0</v>
      </c>
      <c r="D269" s="185">
        <v>0.10100000000000001</v>
      </c>
    </row>
    <row r="270" spans="2:4" x14ac:dyDescent="0.2">
      <c r="B270" s="184" t="s">
        <v>139</v>
      </c>
      <c r="C270" s="185">
        <v>0</v>
      </c>
      <c r="D270" s="185">
        <v>0.13100000000000001</v>
      </c>
    </row>
    <row r="271" spans="2:4" x14ac:dyDescent="0.2">
      <c r="B271" s="184" t="s">
        <v>140</v>
      </c>
      <c r="C271" s="185">
        <v>0</v>
      </c>
      <c r="D271" s="185">
        <v>0.14499999999999999</v>
      </c>
    </row>
    <row r="272" spans="2:4" x14ac:dyDescent="0.2">
      <c r="B272" s="184" t="s">
        <v>141</v>
      </c>
      <c r="C272" s="185">
        <v>0</v>
      </c>
      <c r="D272" s="185">
        <v>0.17599999999999999</v>
      </c>
    </row>
    <row r="273" spans="2:4" x14ac:dyDescent="0.2">
      <c r="B273" s="184" t="s">
        <v>142</v>
      </c>
      <c r="C273" s="185">
        <v>0</v>
      </c>
      <c r="D273" s="185">
        <v>0.19600000000000001</v>
      </c>
    </row>
    <row r="274" spans="2:4" x14ac:dyDescent="0.2">
      <c r="B274" s="184" t="s">
        <v>178</v>
      </c>
      <c r="C274" s="185">
        <v>0</v>
      </c>
      <c r="D274" s="185">
        <v>0.1</v>
      </c>
    </row>
    <row r="275" spans="2:4" ht="12" customHeight="1" x14ac:dyDescent="0.2">
      <c r="B275" s="184" t="s">
        <v>179</v>
      </c>
      <c r="C275" s="185">
        <v>0</v>
      </c>
      <c r="D275" s="185">
        <v>0.13500000000000001</v>
      </c>
    </row>
    <row r="276" spans="2:4" ht="12" customHeight="1" x14ac:dyDescent="0.2">
      <c r="B276" s="184" t="s">
        <v>180</v>
      </c>
      <c r="C276" s="185">
        <v>0</v>
      </c>
      <c r="D276" s="185">
        <v>0.17100000000000001</v>
      </c>
    </row>
    <row r="277" spans="2:4" x14ac:dyDescent="0.2">
      <c r="B277" s="184" t="s">
        <v>181</v>
      </c>
      <c r="C277" s="185">
        <v>0</v>
      </c>
      <c r="D277" s="185">
        <v>0.19</v>
      </c>
    </row>
    <row r="278" spans="2:4" x14ac:dyDescent="0.2">
      <c r="B278" s="184" t="s">
        <v>182</v>
      </c>
      <c r="C278" s="185">
        <v>0</v>
      </c>
      <c r="D278" s="185">
        <v>0.21099999999999999</v>
      </c>
    </row>
    <row r="279" spans="2:4" x14ac:dyDescent="0.2">
      <c r="B279" s="184" t="s">
        <v>183</v>
      </c>
      <c r="C279" s="185">
        <v>0</v>
      </c>
      <c r="D279" s="185">
        <v>0.22500000000000001</v>
      </c>
    </row>
    <row r="280" spans="2:4" x14ac:dyDescent="0.2">
      <c r="B280" s="184" t="s">
        <v>143</v>
      </c>
      <c r="C280" s="185">
        <v>0</v>
      </c>
      <c r="D280" s="185">
        <v>0.151</v>
      </c>
    </row>
    <row r="281" spans="2:4" x14ac:dyDescent="0.2">
      <c r="B281" s="184" t="s">
        <v>144</v>
      </c>
      <c r="C281" s="185">
        <v>0</v>
      </c>
      <c r="D281" s="185">
        <v>0.161</v>
      </c>
    </row>
    <row r="282" spans="2:4" x14ac:dyDescent="0.2">
      <c r="B282" s="184" t="s">
        <v>145</v>
      </c>
      <c r="C282" s="185">
        <v>0</v>
      </c>
      <c r="D282" s="185">
        <v>0.17799999999999999</v>
      </c>
    </row>
    <row r="283" spans="2:4" x14ac:dyDescent="0.2">
      <c r="B283" s="184" t="s">
        <v>146</v>
      </c>
      <c r="C283" s="185">
        <v>0</v>
      </c>
      <c r="D283" s="185">
        <v>0.19</v>
      </c>
    </row>
    <row r="284" spans="2:4" x14ac:dyDescent="0.2">
      <c r="B284" s="184" t="s">
        <v>147</v>
      </c>
      <c r="C284" s="185">
        <v>0</v>
      </c>
      <c r="D284" s="185">
        <v>0.218</v>
      </c>
    </row>
    <row r="285" spans="2:4" x14ac:dyDescent="0.2">
      <c r="B285" s="184" t="s">
        <v>148</v>
      </c>
      <c r="C285" s="185">
        <v>0</v>
      </c>
      <c r="D285" s="185">
        <v>0.22600000000000001</v>
      </c>
    </row>
    <row r="286" spans="2:4" x14ac:dyDescent="0.2">
      <c r="B286" s="184" t="s">
        <v>184</v>
      </c>
      <c r="C286" s="185">
        <v>0</v>
      </c>
      <c r="D286" s="185">
        <v>0.151</v>
      </c>
    </row>
    <row r="287" spans="2:4" x14ac:dyDescent="0.2">
      <c r="B287" s="184" t="s">
        <v>185</v>
      </c>
      <c r="C287" s="185">
        <v>0</v>
      </c>
      <c r="D287" s="185">
        <v>0.161</v>
      </c>
    </row>
    <row r="288" spans="2:4" x14ac:dyDescent="0.2">
      <c r="B288" s="184" t="s">
        <v>186</v>
      </c>
      <c r="C288" s="185">
        <v>0</v>
      </c>
      <c r="D288" s="185">
        <v>0.17799999999999999</v>
      </c>
    </row>
    <row r="289" spans="2:4" x14ac:dyDescent="0.2">
      <c r="B289" s="184" t="s">
        <v>187</v>
      </c>
      <c r="C289" s="185">
        <v>0</v>
      </c>
      <c r="D289" s="185">
        <v>0.19</v>
      </c>
    </row>
    <row r="290" spans="2:4" x14ac:dyDescent="0.2">
      <c r="B290" s="184" t="s">
        <v>188</v>
      </c>
      <c r="C290" s="185">
        <v>0</v>
      </c>
      <c r="D290" s="185">
        <v>0.218</v>
      </c>
    </row>
    <row r="291" spans="2:4" x14ac:dyDescent="0.2">
      <c r="B291" s="184" t="s">
        <v>189</v>
      </c>
      <c r="C291" s="185">
        <v>0</v>
      </c>
      <c r="D291" s="185">
        <v>0.22600000000000001</v>
      </c>
    </row>
    <row r="292" spans="2:4" x14ac:dyDescent="0.2">
      <c r="B292" s="184" t="s">
        <v>174</v>
      </c>
      <c r="C292" s="185">
        <v>0</v>
      </c>
      <c r="D292" s="185">
        <v>0.11600000000000001</v>
      </c>
    </row>
    <row r="293" spans="2:4" ht="12" customHeight="1" x14ac:dyDescent="0.2">
      <c r="B293" s="184" t="s">
        <v>175</v>
      </c>
      <c r="C293" s="185">
        <v>0</v>
      </c>
      <c r="D293" s="185">
        <v>0.17199999999999999</v>
      </c>
    </row>
    <row r="294" spans="2:4" ht="12" customHeight="1" x14ac:dyDescent="0.2">
      <c r="B294" s="184" t="s">
        <v>176</v>
      </c>
      <c r="C294" s="185">
        <v>0</v>
      </c>
      <c r="D294" s="185">
        <v>0.23400000000000001</v>
      </c>
    </row>
    <row r="295" spans="2:4" x14ac:dyDescent="0.2">
      <c r="B295" s="184" t="s">
        <v>177</v>
      </c>
      <c r="C295" s="185">
        <v>0</v>
      </c>
      <c r="D295" s="185">
        <v>0.34699999999999998</v>
      </c>
    </row>
    <row r="296" spans="2:4" x14ac:dyDescent="0.2">
      <c r="B296" s="182" t="s">
        <v>462</v>
      </c>
      <c r="C296" s="183">
        <v>0</v>
      </c>
      <c r="D296" s="183">
        <v>4.2000000000000003E-2</v>
      </c>
    </row>
    <row r="297" spans="2:4" x14ac:dyDescent="0.2">
      <c r="B297" s="182" t="s">
        <v>463</v>
      </c>
      <c r="C297" s="183">
        <v>0</v>
      </c>
      <c r="D297" s="183">
        <v>5.8000000000000003E-2</v>
      </c>
    </row>
    <row r="298" spans="2:4" x14ac:dyDescent="0.2">
      <c r="B298" s="182" t="s">
        <v>464</v>
      </c>
      <c r="C298" s="183">
        <v>0</v>
      </c>
      <c r="D298" s="183">
        <v>9.7000000000000003E-2</v>
      </c>
    </row>
    <row r="299" spans="2:4" x14ac:dyDescent="0.2">
      <c r="B299" s="182" t="s">
        <v>465</v>
      </c>
      <c r="C299" s="183">
        <v>0</v>
      </c>
      <c r="D299" s="183">
        <v>0.11600000000000001</v>
      </c>
    </row>
    <row r="300" spans="2:4" x14ac:dyDescent="0.2">
      <c r="B300" s="182" t="s">
        <v>466</v>
      </c>
      <c r="C300" s="183">
        <v>0</v>
      </c>
      <c r="D300" s="183">
        <v>0.161</v>
      </c>
    </row>
    <row r="301" spans="2:4" x14ac:dyDescent="0.2">
      <c r="B301" s="182" t="s">
        <v>467</v>
      </c>
      <c r="C301" s="183">
        <v>0</v>
      </c>
      <c r="D301" s="183">
        <v>0.21299999999999999</v>
      </c>
    </row>
    <row r="302" spans="2:4" ht="12" customHeight="1" x14ac:dyDescent="0.2">
      <c r="B302" s="182" t="s">
        <v>468</v>
      </c>
      <c r="C302" s="183">
        <v>0</v>
      </c>
      <c r="D302" s="183">
        <v>0.12</v>
      </c>
    </row>
    <row r="303" spans="2:4" ht="12" customHeight="1" x14ac:dyDescent="0.2">
      <c r="B303" s="182" t="s">
        <v>469</v>
      </c>
      <c r="C303" s="183">
        <v>0</v>
      </c>
      <c r="D303" s="183">
        <v>0.12</v>
      </c>
    </row>
    <row r="304" spans="2:4" x14ac:dyDescent="0.2">
      <c r="B304" s="182" t="s">
        <v>470</v>
      </c>
      <c r="C304" s="183">
        <v>0</v>
      </c>
      <c r="D304" s="183">
        <v>0.2</v>
      </c>
    </row>
    <row r="305" spans="2:4" x14ac:dyDescent="0.2">
      <c r="B305" s="182" t="s">
        <v>471</v>
      </c>
      <c r="C305" s="183">
        <v>0</v>
      </c>
      <c r="D305" s="183">
        <v>0.22</v>
      </c>
    </row>
    <row r="306" spans="2:4" x14ac:dyDescent="0.2">
      <c r="B306" s="182" t="s">
        <v>472</v>
      </c>
      <c r="C306" s="183">
        <v>0</v>
      </c>
      <c r="D306" s="183">
        <v>0.28999999999999998</v>
      </c>
    </row>
    <row r="307" spans="2:4" x14ac:dyDescent="0.2">
      <c r="B307" s="182" t="s">
        <v>473</v>
      </c>
      <c r="C307" s="183">
        <v>0</v>
      </c>
      <c r="D307" s="183">
        <v>0.32100000000000001</v>
      </c>
    </row>
    <row r="308" spans="2:4" x14ac:dyDescent="0.2">
      <c r="B308" s="182" t="s">
        <v>474</v>
      </c>
      <c r="C308" s="183">
        <v>0</v>
      </c>
      <c r="D308" s="183">
        <v>0.17</v>
      </c>
    </row>
    <row r="309" spans="2:4" x14ac:dyDescent="0.2">
      <c r="B309" s="182" t="s">
        <v>475</v>
      </c>
      <c r="C309" s="183">
        <v>0</v>
      </c>
      <c r="D309" s="183">
        <v>4.7E-2</v>
      </c>
    </row>
    <row r="310" spans="2:4" x14ac:dyDescent="0.2">
      <c r="B310" s="182" t="s">
        <v>476</v>
      </c>
      <c r="C310" s="183">
        <v>0</v>
      </c>
      <c r="D310" s="183">
        <v>6.4000000000000001E-2</v>
      </c>
    </row>
    <row r="311" spans="2:4" x14ac:dyDescent="0.2">
      <c r="B311" s="182" t="s">
        <v>477</v>
      </c>
      <c r="C311" s="183">
        <v>0</v>
      </c>
      <c r="D311" s="183">
        <v>0.113</v>
      </c>
    </row>
    <row r="312" spans="2:4" x14ac:dyDescent="0.2">
      <c r="B312" s="182" t="s">
        <v>478</v>
      </c>
      <c r="C312" s="183">
        <v>0</v>
      </c>
      <c r="D312" s="183">
        <v>0.14499999999999999</v>
      </c>
    </row>
    <row r="313" spans="2:4" x14ac:dyDescent="0.2">
      <c r="B313" s="182" t="s">
        <v>479</v>
      </c>
      <c r="C313" s="183">
        <v>0</v>
      </c>
      <c r="D313" s="183">
        <v>0.17799999999999999</v>
      </c>
    </row>
    <row r="314" spans="2:4" x14ac:dyDescent="0.2">
      <c r="B314" s="182" t="s">
        <v>480</v>
      </c>
      <c r="C314" s="183">
        <v>0</v>
      </c>
      <c r="D314" s="183">
        <v>0.105</v>
      </c>
    </row>
    <row r="315" spans="2:4" x14ac:dyDescent="0.2">
      <c r="B315" s="182" t="s">
        <v>481</v>
      </c>
      <c r="C315" s="183">
        <v>0</v>
      </c>
      <c r="D315" s="183">
        <v>0.13</v>
      </c>
    </row>
    <row r="316" spans="2:4" x14ac:dyDescent="0.2">
      <c r="B316" s="182" t="s">
        <v>482</v>
      </c>
      <c r="C316" s="183">
        <v>0</v>
      </c>
      <c r="D316" s="183">
        <v>0.20300000000000001</v>
      </c>
    </row>
    <row r="317" spans="2:4" x14ac:dyDescent="0.2">
      <c r="B317" s="182" t="s">
        <v>483</v>
      </c>
      <c r="C317" s="183">
        <v>0</v>
      </c>
      <c r="D317" s="183">
        <v>0.24299999999999999</v>
      </c>
    </row>
    <row r="318" spans="2:4" x14ac:dyDescent="0.2">
      <c r="B318" s="182" t="s">
        <v>484</v>
      </c>
      <c r="C318" s="183">
        <v>0</v>
      </c>
      <c r="D318" s="183">
        <v>0.31</v>
      </c>
    </row>
    <row r="319" spans="2:4" x14ac:dyDescent="0.2">
      <c r="B319" s="182" t="s">
        <v>485</v>
      </c>
      <c r="C319" s="183">
        <v>0</v>
      </c>
      <c r="D319" s="183">
        <v>0.124</v>
      </c>
    </row>
    <row r="320" spans="2:4" x14ac:dyDescent="0.2">
      <c r="B320" s="182" t="s">
        <v>486</v>
      </c>
      <c r="C320" s="183">
        <v>0</v>
      </c>
      <c r="D320" s="183">
        <v>0.124</v>
      </c>
    </row>
    <row r="321" spans="2:4" x14ac:dyDescent="0.2">
      <c r="B321" s="182" t="s">
        <v>487</v>
      </c>
      <c r="C321" s="183">
        <v>0</v>
      </c>
      <c r="D321" s="183">
        <v>0.13900000000000001</v>
      </c>
    </row>
    <row r="322" spans="2:4" x14ac:dyDescent="0.2">
      <c r="B322" s="182" t="s">
        <v>488</v>
      </c>
      <c r="C322" s="183">
        <v>0</v>
      </c>
      <c r="D322" s="183">
        <v>0.20499999999999999</v>
      </c>
    </row>
    <row r="323" spans="2:4" x14ac:dyDescent="0.2">
      <c r="B323" s="182" t="s">
        <v>489</v>
      </c>
      <c r="C323" s="183">
        <v>0</v>
      </c>
      <c r="D323" s="183">
        <v>0.21199999999999999</v>
      </c>
    </row>
    <row r="324" spans="2:4" x14ac:dyDescent="0.2">
      <c r="B324" s="182" t="s">
        <v>490</v>
      </c>
      <c r="C324" s="183">
        <v>0</v>
      </c>
      <c r="D324" s="183">
        <v>0.124</v>
      </c>
    </row>
    <row r="325" spans="2:4" x14ac:dyDescent="0.2">
      <c r="B325" s="182" t="s">
        <v>491</v>
      </c>
      <c r="C325" s="183">
        <v>0</v>
      </c>
      <c r="D325" s="183">
        <v>0.124</v>
      </c>
    </row>
    <row r="326" spans="2:4" x14ac:dyDescent="0.2">
      <c r="B326" s="182" t="s">
        <v>492</v>
      </c>
      <c r="C326" s="183">
        <v>0</v>
      </c>
      <c r="D326" s="183">
        <v>0.21199999999999999</v>
      </c>
    </row>
    <row r="327" spans="2:4" x14ac:dyDescent="0.2">
      <c r="B327" s="182" t="s">
        <v>493</v>
      </c>
      <c r="C327" s="183">
        <v>0</v>
      </c>
      <c r="D327" s="183">
        <v>0.28299999999999997</v>
      </c>
    </row>
    <row r="328" spans="2:4" x14ac:dyDescent="0.2">
      <c r="B328" s="182" t="s">
        <v>494</v>
      </c>
      <c r="C328" s="183">
        <v>0</v>
      </c>
      <c r="D328" s="183">
        <v>0.313</v>
      </c>
    </row>
    <row r="329" spans="2:4" x14ac:dyDescent="0.2">
      <c r="B329" s="182" t="s">
        <v>495</v>
      </c>
      <c r="C329" s="183">
        <v>0</v>
      </c>
      <c r="D329" s="183">
        <v>0.17</v>
      </c>
    </row>
    <row r="330" spans="2:4" x14ac:dyDescent="0.2">
      <c r="B330" s="182" t="s">
        <v>496</v>
      </c>
      <c r="C330" s="183">
        <v>0</v>
      </c>
      <c r="D330" s="183">
        <v>0.16400000000000001</v>
      </c>
    </row>
    <row r="331" spans="2:4" x14ac:dyDescent="0.2">
      <c r="B331" s="182" t="s">
        <v>497</v>
      </c>
      <c r="C331" s="183">
        <v>0</v>
      </c>
      <c r="D331" s="183">
        <v>7.8E-2</v>
      </c>
    </row>
    <row r="332" spans="2:4" x14ac:dyDescent="0.2">
      <c r="B332" s="182" t="s">
        <v>498</v>
      </c>
      <c r="C332" s="183">
        <v>0</v>
      </c>
      <c r="D332" s="183">
        <v>9.6000000000000002E-2</v>
      </c>
    </row>
    <row r="333" spans="2:4" ht="12" customHeight="1" x14ac:dyDescent="0.2">
      <c r="B333" s="182" t="s">
        <v>499</v>
      </c>
      <c r="C333" s="183">
        <v>0</v>
      </c>
      <c r="D333" s="183">
        <v>0.13700000000000001</v>
      </c>
    </row>
    <row r="334" spans="2:4" ht="12" customHeight="1" x14ac:dyDescent="0.2">
      <c r="B334" s="182" t="s">
        <v>500</v>
      </c>
      <c r="C334" s="183">
        <v>0</v>
      </c>
      <c r="D334" s="183">
        <v>0.18</v>
      </c>
    </row>
    <row r="335" spans="2:4" x14ac:dyDescent="0.2">
      <c r="B335" s="182" t="s">
        <v>501</v>
      </c>
      <c r="C335" s="183">
        <v>0</v>
      </c>
      <c r="D335" s="183">
        <v>0.224</v>
      </c>
    </row>
    <row r="336" spans="2:4" x14ac:dyDescent="0.2">
      <c r="B336" s="182" t="s">
        <v>502</v>
      </c>
      <c r="C336" s="183">
        <v>0</v>
      </c>
      <c r="D336" s="183">
        <v>0.12</v>
      </c>
    </row>
    <row r="337" spans="2:4" x14ac:dyDescent="0.2">
      <c r="B337" s="182" t="s">
        <v>503</v>
      </c>
      <c r="C337" s="183">
        <v>0</v>
      </c>
      <c r="D337" s="183">
        <v>0.12</v>
      </c>
    </row>
    <row r="338" spans="2:4" x14ac:dyDescent="0.2">
      <c r="B338" s="182" t="s">
        <v>504</v>
      </c>
      <c r="C338" s="183">
        <v>0</v>
      </c>
      <c r="D338" s="183">
        <v>0.2</v>
      </c>
    </row>
    <row r="339" spans="2:4" x14ac:dyDescent="0.2">
      <c r="B339" s="182" t="s">
        <v>505</v>
      </c>
      <c r="C339" s="183">
        <v>0</v>
      </c>
      <c r="D339" s="183">
        <v>0.22</v>
      </c>
    </row>
    <row r="340" spans="2:4" x14ac:dyDescent="0.2">
      <c r="B340" s="182" t="s">
        <v>506</v>
      </c>
      <c r="C340" s="183">
        <v>0</v>
      </c>
      <c r="D340" s="183">
        <v>0.28999999999999998</v>
      </c>
    </row>
    <row r="341" spans="2:4" x14ac:dyDescent="0.2">
      <c r="B341" s="182" t="s">
        <v>507</v>
      </c>
      <c r="C341" s="183">
        <v>0</v>
      </c>
      <c r="D341" s="183">
        <v>0.14799999999999999</v>
      </c>
    </row>
    <row r="342" spans="2:4" x14ac:dyDescent="0.2">
      <c r="B342" s="182" t="s">
        <v>508</v>
      </c>
      <c r="C342" s="183">
        <v>0</v>
      </c>
      <c r="D342" s="183">
        <v>0.28000000000000003</v>
      </c>
    </row>
    <row r="343" spans="2:4" ht="12" customHeight="1" x14ac:dyDescent="0.2">
      <c r="B343" s="182" t="s">
        <v>509</v>
      </c>
      <c r="C343" s="183">
        <v>0</v>
      </c>
      <c r="D343" s="183">
        <v>0.36</v>
      </c>
    </row>
    <row r="344" spans="2:4" ht="12" customHeight="1" x14ac:dyDescent="0.2">
      <c r="B344" s="182" t="s">
        <v>510</v>
      </c>
      <c r="C344" s="183">
        <v>0</v>
      </c>
      <c r="D344" s="183">
        <v>0.39700000000000002</v>
      </c>
    </row>
    <row r="345" spans="2:4" x14ac:dyDescent="0.2">
      <c r="B345" s="125"/>
      <c r="C345" s="126"/>
      <c r="D345" s="126"/>
    </row>
    <row r="346" spans="2:4" x14ac:dyDescent="0.2">
      <c r="B346" s="125"/>
      <c r="C346" s="126"/>
      <c r="D346" s="126"/>
    </row>
    <row r="347" spans="2:4" x14ac:dyDescent="0.2">
      <c r="B347" s="125"/>
      <c r="C347" s="126"/>
      <c r="D347" s="126"/>
    </row>
    <row r="348" spans="2:4" x14ac:dyDescent="0.2">
      <c r="B348" s="125"/>
      <c r="C348" s="126"/>
      <c r="D348" s="126"/>
    </row>
    <row r="349" spans="2:4" x14ac:dyDescent="0.2">
      <c r="B349" s="125"/>
      <c r="C349" s="126"/>
      <c r="D349" s="126"/>
    </row>
    <row r="350" spans="2:4" x14ac:dyDescent="0.2">
      <c r="B350" s="125"/>
      <c r="C350" s="126"/>
      <c r="D350" s="126"/>
    </row>
    <row r="351" spans="2:4" x14ac:dyDescent="0.2">
      <c r="B351" s="125"/>
      <c r="C351" s="126"/>
      <c r="D351" s="126"/>
    </row>
    <row r="352" spans="2:4" x14ac:dyDescent="0.2">
      <c r="B352" s="125"/>
      <c r="C352" s="126"/>
      <c r="D352" s="126"/>
    </row>
    <row r="354" spans="2:4" ht="15.75" x14ac:dyDescent="0.25">
      <c r="B354" s="118" t="s">
        <v>76</v>
      </c>
      <c r="C354" s="119"/>
      <c r="D354" s="120"/>
    </row>
    <row r="355" spans="2:4" x14ac:dyDescent="0.2">
      <c r="B355" s="5" t="s">
        <v>31</v>
      </c>
      <c r="C355" s="12" t="s">
        <v>3</v>
      </c>
      <c r="D355" s="12" t="s">
        <v>4</v>
      </c>
    </row>
    <row r="356" spans="2:4" x14ac:dyDescent="0.2">
      <c r="B356" s="123" t="s">
        <v>157</v>
      </c>
      <c r="C356" s="124">
        <v>0</v>
      </c>
      <c r="D356" s="124">
        <v>8.6999999999999994E-2</v>
      </c>
    </row>
    <row r="357" spans="2:4" x14ac:dyDescent="0.2">
      <c r="B357" s="123" t="s">
        <v>149</v>
      </c>
      <c r="C357" s="124">
        <v>0</v>
      </c>
      <c r="D357" s="124">
        <v>0.03</v>
      </c>
    </row>
    <row r="358" spans="2:4" x14ac:dyDescent="0.2">
      <c r="B358" s="123" t="s">
        <v>162</v>
      </c>
      <c r="C358" s="124">
        <v>0</v>
      </c>
      <c r="D358" s="124">
        <v>1.7999999999999999E-2</v>
      </c>
    </row>
    <row r="359" spans="2:4" x14ac:dyDescent="0.2">
      <c r="B359" s="125" t="s">
        <v>511</v>
      </c>
      <c r="C359" s="126">
        <v>0</v>
      </c>
      <c r="D359" s="126">
        <v>2.9000000000000001E-2</v>
      </c>
    </row>
    <row r="360" spans="2:4" x14ac:dyDescent="0.2">
      <c r="B360" s="125" t="s">
        <v>516</v>
      </c>
      <c r="C360" s="126">
        <v>0</v>
      </c>
      <c r="D360" s="126">
        <v>9.9400000000000002E-2</v>
      </c>
    </row>
    <row r="361" spans="2:4" x14ac:dyDescent="0.2">
      <c r="B361" s="125" t="s">
        <v>517</v>
      </c>
      <c r="C361" s="126">
        <v>0</v>
      </c>
      <c r="D361" s="126">
        <v>0.15579999999999999</v>
      </c>
    </row>
    <row r="362" spans="2:4" x14ac:dyDescent="0.2">
      <c r="B362" s="125" t="s">
        <v>518</v>
      </c>
      <c r="C362" s="126">
        <v>0</v>
      </c>
      <c r="D362" s="126">
        <v>0.10009999999999999</v>
      </c>
    </row>
    <row r="363" spans="2:4" x14ac:dyDescent="0.2">
      <c r="B363" s="125" t="s">
        <v>519</v>
      </c>
      <c r="C363" s="126">
        <v>0</v>
      </c>
      <c r="D363" s="126">
        <v>0.15720000000000001</v>
      </c>
    </row>
    <row r="364" spans="2:4" x14ac:dyDescent="0.2">
      <c r="B364" s="125" t="s">
        <v>512</v>
      </c>
      <c r="C364" s="126">
        <v>0</v>
      </c>
      <c r="D364" s="126">
        <v>2.9000000000000001E-2</v>
      </c>
    </row>
    <row r="365" spans="2:4" x14ac:dyDescent="0.2">
      <c r="B365" s="125" t="s">
        <v>520</v>
      </c>
      <c r="C365" s="126">
        <v>0</v>
      </c>
      <c r="D365" s="126">
        <v>9.9400000000000002E-2</v>
      </c>
    </row>
    <row r="366" spans="2:4" x14ac:dyDescent="0.2">
      <c r="B366" s="125" t="s">
        <v>521</v>
      </c>
      <c r="C366" s="126">
        <v>0</v>
      </c>
      <c r="D366" s="126">
        <v>0.15579999999999999</v>
      </c>
    </row>
    <row r="367" spans="2:4" x14ac:dyDescent="0.2">
      <c r="B367" s="125" t="s">
        <v>522</v>
      </c>
      <c r="C367" s="126">
        <v>0</v>
      </c>
      <c r="D367" s="126">
        <v>0.10009999999999999</v>
      </c>
    </row>
    <row r="368" spans="2:4" x14ac:dyDescent="0.2">
      <c r="B368" s="125" t="s">
        <v>523</v>
      </c>
      <c r="C368" s="126">
        <v>0</v>
      </c>
      <c r="D368" s="126">
        <v>0.15720000000000001</v>
      </c>
    </row>
    <row r="369" spans="2:4" x14ac:dyDescent="0.2">
      <c r="B369" s="125"/>
      <c r="C369" s="126"/>
      <c r="D369" s="126"/>
    </row>
    <row r="370" spans="2:4" x14ac:dyDescent="0.2">
      <c r="B370" s="125"/>
      <c r="C370" s="126"/>
      <c r="D370" s="126"/>
    </row>
    <row r="371" spans="2:4" x14ac:dyDescent="0.2">
      <c r="B371" s="125"/>
      <c r="C371" s="126"/>
      <c r="D371" s="126"/>
    </row>
    <row r="372" spans="2:4" x14ac:dyDescent="0.2">
      <c r="B372" s="125"/>
      <c r="C372" s="126"/>
      <c r="D372" s="126"/>
    </row>
    <row r="373" spans="2:4" x14ac:dyDescent="0.2">
      <c r="B373" s="125"/>
      <c r="C373" s="126"/>
      <c r="D373" s="126"/>
    </row>
    <row r="374" spans="2:4" x14ac:dyDescent="0.2">
      <c r="B374" s="125"/>
      <c r="C374" s="126"/>
      <c r="D374" s="126"/>
    </row>
    <row r="375" spans="2:4" x14ac:dyDescent="0.2">
      <c r="B375" s="125"/>
      <c r="C375" s="126"/>
      <c r="D375" s="126"/>
    </row>
    <row r="376" spans="2:4" x14ac:dyDescent="0.2">
      <c r="B376" s="125"/>
      <c r="C376" s="126"/>
      <c r="D376" s="126"/>
    </row>
    <row r="377" spans="2:4" x14ac:dyDescent="0.2">
      <c r="B377" s="125"/>
      <c r="C377" s="126"/>
      <c r="D377" s="126"/>
    </row>
    <row r="378" spans="2:4" x14ac:dyDescent="0.2">
      <c r="B378" s="125"/>
      <c r="C378" s="126"/>
      <c r="D378" s="126"/>
    </row>
    <row r="379" spans="2:4" x14ac:dyDescent="0.2">
      <c r="B379" s="125"/>
      <c r="C379" s="126"/>
      <c r="D379" s="126"/>
    </row>
    <row r="380" spans="2:4" x14ac:dyDescent="0.2">
      <c r="B380" s="125"/>
      <c r="C380" s="126"/>
      <c r="D380" s="126"/>
    </row>
    <row r="381" spans="2:4" x14ac:dyDescent="0.2">
      <c r="B381" s="125"/>
      <c r="C381" s="126"/>
      <c r="D381" s="126"/>
    </row>
    <row r="382" spans="2:4" x14ac:dyDescent="0.2">
      <c r="B382" s="125"/>
      <c r="C382" s="126"/>
      <c r="D382" s="126"/>
    </row>
    <row r="383" spans="2:4" x14ac:dyDescent="0.2">
      <c r="B383" s="125"/>
      <c r="C383" s="126"/>
      <c r="D383" s="126"/>
    </row>
    <row r="384" spans="2:4" x14ac:dyDescent="0.2">
      <c r="B384" s="125"/>
      <c r="C384" s="126"/>
      <c r="D384" s="126"/>
    </row>
    <row r="385" spans="2:4" x14ac:dyDescent="0.2">
      <c r="B385" s="125"/>
      <c r="C385" s="126"/>
      <c r="D385" s="126"/>
    </row>
    <row r="386" spans="2:4" x14ac:dyDescent="0.2">
      <c r="B386" s="125"/>
      <c r="C386" s="126"/>
      <c r="D386" s="126"/>
    </row>
    <row r="387" spans="2:4" x14ac:dyDescent="0.2">
      <c r="B387" s="125"/>
      <c r="C387" s="126"/>
      <c r="D387" s="126"/>
    </row>
    <row r="388" spans="2:4" x14ac:dyDescent="0.2">
      <c r="B388" s="125"/>
      <c r="C388" s="126"/>
      <c r="D388" s="126"/>
    </row>
    <row r="389" spans="2:4" x14ac:dyDescent="0.2">
      <c r="B389" s="125"/>
      <c r="C389" s="126"/>
      <c r="D389" s="126"/>
    </row>
    <row r="390" spans="2:4" x14ac:dyDescent="0.2">
      <c r="B390" s="125"/>
      <c r="C390" s="126"/>
      <c r="D390" s="126"/>
    </row>
    <row r="392" spans="2:4" ht="15.75" x14ac:dyDescent="0.25">
      <c r="B392" s="118" t="s">
        <v>151</v>
      </c>
      <c r="C392" s="119"/>
      <c r="D392" s="120"/>
    </row>
    <row r="393" spans="2:4" x14ac:dyDescent="0.2">
      <c r="B393" s="5" t="s">
        <v>31</v>
      </c>
      <c r="C393" s="12" t="s">
        <v>3</v>
      </c>
      <c r="D393" s="12" t="s">
        <v>4</v>
      </c>
    </row>
    <row r="394" spans="2:4" x14ac:dyDescent="0.2">
      <c r="B394" s="123" t="s">
        <v>635</v>
      </c>
      <c r="C394" s="124">
        <v>0</v>
      </c>
      <c r="D394" s="124">
        <v>1.6400000000000001E-2</v>
      </c>
    </row>
    <row r="395" spans="2:4" x14ac:dyDescent="0.2">
      <c r="B395" s="123" t="s">
        <v>156</v>
      </c>
      <c r="C395" s="124">
        <v>0</v>
      </c>
      <c r="D395" s="124">
        <v>1.4999999999999999E-2</v>
      </c>
    </row>
    <row r="396" spans="2:4" x14ac:dyDescent="0.2">
      <c r="B396" s="125" t="s">
        <v>636</v>
      </c>
      <c r="C396" s="126">
        <v>0</v>
      </c>
      <c r="D396" s="126">
        <v>1.7999999999999999E-2</v>
      </c>
    </row>
    <row r="397" spans="2:4" x14ac:dyDescent="0.2">
      <c r="B397" s="125" t="s">
        <v>637</v>
      </c>
      <c r="C397" s="126">
        <v>0</v>
      </c>
      <c r="D397" s="126">
        <v>1.7999999999999999E-2</v>
      </c>
    </row>
    <row r="399" spans="2:4" ht="15.75" x14ac:dyDescent="0.25">
      <c r="B399" s="118" t="s">
        <v>316</v>
      </c>
      <c r="C399" s="119"/>
      <c r="D399" s="120"/>
    </row>
    <row r="400" spans="2:4" x14ac:dyDescent="0.2">
      <c r="B400" s="5" t="s">
        <v>31</v>
      </c>
      <c r="C400" s="12" t="s">
        <v>3</v>
      </c>
      <c r="D400" s="12" t="s">
        <v>4</v>
      </c>
    </row>
    <row r="401" spans="2:4" x14ac:dyDescent="0.2">
      <c r="B401" s="123" t="s">
        <v>638</v>
      </c>
      <c r="C401" s="124">
        <v>0</v>
      </c>
      <c r="D401" s="124">
        <v>0.02</v>
      </c>
    </row>
    <row r="402" spans="2:4" x14ac:dyDescent="0.2">
      <c r="B402" s="123" t="s">
        <v>639</v>
      </c>
      <c r="C402" s="124">
        <v>0</v>
      </c>
      <c r="D402" s="124">
        <v>0.02</v>
      </c>
    </row>
    <row r="403" spans="2:4" x14ac:dyDescent="0.2">
      <c r="B403" s="123" t="s">
        <v>640</v>
      </c>
      <c r="C403" s="124">
        <v>0</v>
      </c>
      <c r="D403" s="124">
        <v>0.02</v>
      </c>
    </row>
    <row r="404" spans="2:4" x14ac:dyDescent="0.2">
      <c r="B404" s="123" t="s">
        <v>641</v>
      </c>
      <c r="C404" s="124">
        <v>0</v>
      </c>
      <c r="D404" s="124">
        <v>0.06</v>
      </c>
    </row>
    <row r="405" spans="2:4" x14ac:dyDescent="0.2">
      <c r="B405" s="123" t="s">
        <v>642</v>
      </c>
      <c r="C405" s="124">
        <v>0</v>
      </c>
      <c r="D405" s="124">
        <v>0.06</v>
      </c>
    </row>
    <row r="406" spans="2:4" x14ac:dyDescent="0.2">
      <c r="B406" s="123" t="s">
        <v>643</v>
      </c>
      <c r="C406" s="124">
        <v>0</v>
      </c>
      <c r="D406" s="124">
        <v>0.06</v>
      </c>
    </row>
    <row r="407" spans="2:4" x14ac:dyDescent="0.2">
      <c r="B407" s="127" t="s">
        <v>644</v>
      </c>
      <c r="C407" s="124">
        <v>0</v>
      </c>
      <c r="D407" s="124">
        <v>1.2</v>
      </c>
    </row>
    <row r="408" spans="2:4" x14ac:dyDescent="0.2">
      <c r="B408" s="127" t="s">
        <v>645</v>
      </c>
      <c r="C408" s="124">
        <v>0</v>
      </c>
      <c r="D408" s="124">
        <v>1.9</v>
      </c>
    </row>
    <row r="409" spans="2:4" x14ac:dyDescent="0.2">
      <c r="B409" s="127" t="s">
        <v>598</v>
      </c>
      <c r="C409" s="124">
        <v>0</v>
      </c>
      <c r="D409" s="124">
        <v>0.54</v>
      </c>
    </row>
    <row r="410" spans="2:4" x14ac:dyDescent="0.2">
      <c r="B410" s="127" t="s">
        <v>599</v>
      </c>
      <c r="C410" s="124">
        <v>0</v>
      </c>
      <c r="D410" s="124">
        <v>0.35</v>
      </c>
    </row>
    <row r="411" spans="2:4" x14ac:dyDescent="0.2">
      <c r="B411" s="127" t="s">
        <v>600</v>
      </c>
      <c r="C411" s="124">
        <v>0</v>
      </c>
      <c r="D411" s="124">
        <v>0.22</v>
      </c>
    </row>
    <row r="412" spans="2:4" x14ac:dyDescent="0.2">
      <c r="B412" s="127" t="s">
        <v>601</v>
      </c>
      <c r="C412" s="124">
        <v>0</v>
      </c>
      <c r="D412" s="124">
        <v>0.5</v>
      </c>
    </row>
    <row r="413" spans="2:4" x14ac:dyDescent="0.2">
      <c r="B413" s="127" t="s">
        <v>602</v>
      </c>
      <c r="C413" s="124">
        <v>0</v>
      </c>
      <c r="D413" s="124">
        <v>1.1000000000000001</v>
      </c>
    </row>
    <row r="415" spans="2:4" ht="15.75" x14ac:dyDescent="0.25">
      <c r="B415" s="121" t="s">
        <v>77</v>
      </c>
      <c r="C415" s="121"/>
      <c r="D415" s="121"/>
    </row>
    <row r="416" spans="2:4" x14ac:dyDescent="0.2">
      <c r="B416" s="122"/>
      <c r="C416" s="122"/>
      <c r="D416" s="122"/>
    </row>
    <row r="417" spans="2:4" x14ac:dyDescent="0.2">
      <c r="B417" s="5" t="s">
        <v>31</v>
      </c>
      <c r="C417" s="12" t="s">
        <v>3</v>
      </c>
      <c r="D417" s="12" t="s">
        <v>4</v>
      </c>
    </row>
    <row r="418" spans="2:4" x14ac:dyDescent="0.2">
      <c r="B418" s="123" t="s">
        <v>313</v>
      </c>
      <c r="C418" s="124">
        <v>5.0000000000000001E-3</v>
      </c>
      <c r="D418" s="124">
        <v>0.05</v>
      </c>
    </row>
    <row r="419" spans="2:4" x14ac:dyDescent="0.2">
      <c r="B419" s="123" t="s">
        <v>318</v>
      </c>
      <c r="C419" s="124">
        <v>5.0000000000000001E-3</v>
      </c>
      <c r="D419" s="124">
        <v>0.1</v>
      </c>
    </row>
    <row r="420" spans="2:4" x14ac:dyDescent="0.2">
      <c r="B420" s="123" t="s">
        <v>319</v>
      </c>
      <c r="C420" s="124">
        <v>4.8999999999999998E-3</v>
      </c>
      <c r="D420" s="124">
        <v>0.05</v>
      </c>
    </row>
    <row r="421" spans="2:4" x14ac:dyDescent="0.2">
      <c r="B421" s="123" t="s">
        <v>314</v>
      </c>
      <c r="C421" s="124">
        <v>8.5000000000000006E-3</v>
      </c>
      <c r="D421" s="124">
        <v>0.05</v>
      </c>
    </row>
    <row r="422" spans="2:4" x14ac:dyDescent="0.2">
      <c r="B422" s="123" t="s">
        <v>315</v>
      </c>
      <c r="C422" s="124">
        <v>1.6000000000000001E-3</v>
      </c>
      <c r="D422" s="124">
        <v>1.6000000000000001E-3</v>
      </c>
    </row>
    <row r="423" spans="2:4" x14ac:dyDescent="0.2">
      <c r="B423" s="123" t="s">
        <v>556</v>
      </c>
      <c r="C423" s="124">
        <v>3.0000000000000001E-3</v>
      </c>
      <c r="D423" s="124">
        <v>8.0000000000000002E-3</v>
      </c>
    </row>
    <row r="424" spans="2:4" x14ac:dyDescent="0.2">
      <c r="B424" s="123" t="s">
        <v>557</v>
      </c>
      <c r="C424" s="124">
        <v>1.4999999999999999E-2</v>
      </c>
      <c r="D424" s="124">
        <v>0.06</v>
      </c>
    </row>
    <row r="425" spans="2:4" x14ac:dyDescent="0.2">
      <c r="B425" s="123" t="s">
        <v>603</v>
      </c>
      <c r="C425" s="124">
        <v>4.0000000000000001E-3</v>
      </c>
      <c r="D425" s="124">
        <v>0.03</v>
      </c>
    </row>
    <row r="426" spans="2:4" x14ac:dyDescent="0.2">
      <c r="B426" s="123" t="s">
        <v>646</v>
      </c>
      <c r="C426" s="124">
        <v>5.4999999999999997E-3</v>
      </c>
      <c r="D426" s="124">
        <v>4.2000000000000003E-2</v>
      </c>
    </row>
    <row r="427" spans="2:4" x14ac:dyDescent="0.2">
      <c r="B427" s="123" t="s">
        <v>604</v>
      </c>
      <c r="C427" s="124">
        <v>4.1000000000000003E-3</v>
      </c>
      <c r="D427" s="124">
        <v>0.15659999999999999</v>
      </c>
    </row>
    <row r="428" spans="2:4" x14ac:dyDescent="0.2">
      <c r="B428" s="123" t="s">
        <v>647</v>
      </c>
      <c r="C428" s="124">
        <v>6.0000000000000001E-3</v>
      </c>
      <c r="D428" s="124">
        <v>0.155</v>
      </c>
    </row>
    <row r="429" spans="2:4" x14ac:dyDescent="0.2">
      <c r="B429" s="123" t="s">
        <v>558</v>
      </c>
      <c r="C429" s="124">
        <v>0.03</v>
      </c>
      <c r="D429" s="124">
        <v>0.06</v>
      </c>
    </row>
    <row r="430" spans="2:4" x14ac:dyDescent="0.2">
      <c r="B430" s="123" t="s">
        <v>648</v>
      </c>
      <c r="C430" s="124">
        <v>4.4999999999999998E-2</v>
      </c>
      <c r="D430" s="124">
        <v>0.09</v>
      </c>
    </row>
    <row r="432" spans="2:4" ht="15.75" x14ac:dyDescent="0.25">
      <c r="B432" s="118" t="s">
        <v>317</v>
      </c>
      <c r="C432" s="119"/>
      <c r="D432" s="120"/>
    </row>
    <row r="433" spans="2:4" x14ac:dyDescent="0.2">
      <c r="B433" s="5" t="s">
        <v>31</v>
      </c>
      <c r="C433" s="12" t="s">
        <v>3</v>
      </c>
      <c r="D433" s="12" t="s">
        <v>4</v>
      </c>
    </row>
    <row r="434" spans="2:4" x14ac:dyDescent="0.2">
      <c r="B434" s="123" t="s">
        <v>312</v>
      </c>
      <c r="C434" s="124">
        <v>1.2999999999999999E-2</v>
      </c>
      <c r="D434" s="124">
        <v>0.06</v>
      </c>
    </row>
    <row r="435" spans="2:4" x14ac:dyDescent="0.2">
      <c r="B435" s="123" t="s">
        <v>605</v>
      </c>
      <c r="C435" s="124">
        <v>6.0000000000000002E-5</v>
      </c>
      <c r="D435" s="124">
        <v>0.08</v>
      </c>
    </row>
    <row r="436" spans="2:4" x14ac:dyDescent="0.2">
      <c r="B436" s="123" t="s">
        <v>649</v>
      </c>
      <c r="C436" s="124">
        <v>5.0000000000000001E-3</v>
      </c>
      <c r="D436" s="124">
        <v>0.15</v>
      </c>
    </row>
    <row r="437" spans="2:4" x14ac:dyDescent="0.2">
      <c r="B437" s="123" t="s">
        <v>650</v>
      </c>
      <c r="C437" s="124">
        <v>5.0000000000000001E-3</v>
      </c>
      <c r="D437" s="124">
        <v>0.15</v>
      </c>
    </row>
    <row r="438" spans="2:4" x14ac:dyDescent="0.2">
      <c r="B438" s="123" t="s">
        <v>594</v>
      </c>
      <c r="C438" s="124">
        <v>6.0000000000000002E-5</v>
      </c>
      <c r="D438" s="124">
        <v>0.15</v>
      </c>
    </row>
    <row r="439" spans="2:4" x14ac:dyDescent="0.2">
      <c r="B439" s="123" t="s">
        <v>606</v>
      </c>
      <c r="C439" s="124">
        <v>4.5000000000000003E-5</v>
      </c>
      <c r="D439" s="124">
        <v>0.16</v>
      </c>
    </row>
    <row r="440" spans="2:4" x14ac:dyDescent="0.2">
      <c r="B440" s="123" t="s">
        <v>651</v>
      </c>
      <c r="C440" s="124">
        <v>4.5000000000000003E-5</v>
      </c>
      <c r="D440" s="124">
        <v>0.16</v>
      </c>
    </row>
    <row r="442" spans="2:4" ht="15.75" x14ac:dyDescent="0.25">
      <c r="B442" s="118" t="s">
        <v>361</v>
      </c>
      <c r="C442" s="119"/>
      <c r="D442" s="120"/>
    </row>
    <row r="443" spans="2:4" x14ac:dyDescent="0.2">
      <c r="B443" s="5" t="s">
        <v>31</v>
      </c>
      <c r="C443" s="12" t="s">
        <v>3</v>
      </c>
      <c r="D443" s="12" t="s">
        <v>4</v>
      </c>
    </row>
    <row r="444" spans="2:4" x14ac:dyDescent="0.2">
      <c r="B444" s="128" t="s">
        <v>362</v>
      </c>
      <c r="C444" s="129">
        <v>0.01</v>
      </c>
      <c r="D444" s="130">
        <v>0.215</v>
      </c>
    </row>
    <row r="445" spans="2:4" x14ac:dyDescent="0.2">
      <c r="B445" s="131" t="s">
        <v>364</v>
      </c>
      <c r="C445" s="132">
        <v>0.01</v>
      </c>
      <c r="D445" s="13">
        <v>0.13500000000000001</v>
      </c>
    </row>
    <row r="446" spans="2:4" x14ac:dyDescent="0.2">
      <c r="B446" s="125" t="s">
        <v>363</v>
      </c>
      <c r="C446" s="126">
        <v>1.4999999999999999E-2</v>
      </c>
      <c r="D446" s="126">
        <v>0.21</v>
      </c>
    </row>
  </sheetData>
  <mergeCells count="4">
    <mergeCell ref="B204:D204"/>
    <mergeCell ref="B1:D1"/>
    <mergeCell ref="B2:D2"/>
    <mergeCell ref="B203:D20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05"/>
  <sheetViews>
    <sheetView topLeftCell="A15" workbookViewId="0">
      <selection activeCell="B4" sqref="B4"/>
    </sheetView>
  </sheetViews>
  <sheetFormatPr defaultRowHeight="12" customHeight="1" x14ac:dyDescent="0.25"/>
  <cols>
    <col min="1" max="1" width="1.85546875" customWidth="1"/>
    <col min="2" max="2" width="25.42578125" customWidth="1"/>
  </cols>
  <sheetData>
    <row r="1" spans="1:5" ht="24" customHeight="1" x14ac:dyDescent="0.25">
      <c r="A1" s="1"/>
      <c r="B1" s="179" t="s">
        <v>320</v>
      </c>
      <c r="C1" s="180"/>
      <c r="D1" s="181"/>
      <c r="E1" s="1"/>
    </row>
    <row r="2" spans="1:5" ht="12" customHeight="1" x14ac:dyDescent="0.25">
      <c r="A2" s="1"/>
      <c r="B2" s="7"/>
      <c r="C2" s="6"/>
      <c r="D2" s="8"/>
      <c r="E2" s="1"/>
    </row>
    <row r="3" spans="1:5" ht="12" customHeight="1" x14ac:dyDescent="0.25">
      <c r="A3" s="1"/>
      <c r="B3" s="9" t="s">
        <v>31</v>
      </c>
      <c r="C3" s="10" t="s">
        <v>3</v>
      </c>
      <c r="D3" s="11" t="s">
        <v>4</v>
      </c>
      <c r="E3" s="1"/>
    </row>
    <row r="4" spans="1:5" ht="12" customHeight="1" x14ac:dyDescent="0.25">
      <c r="A4" s="1"/>
      <c r="B4" s="14" t="s">
        <v>79</v>
      </c>
      <c r="C4" s="14"/>
      <c r="D4" s="14"/>
      <c r="E4" s="1"/>
    </row>
    <row r="5" spans="1:5" ht="12" customHeight="1" x14ac:dyDescent="0.25">
      <c r="A5" s="1"/>
      <c r="B5" s="14" t="s">
        <v>80</v>
      </c>
      <c r="C5" s="14"/>
      <c r="D5" s="14"/>
      <c r="E5" s="1"/>
    </row>
    <row r="6" spans="1:5" ht="12" customHeight="1" x14ac:dyDescent="0.25">
      <c r="A6" s="1"/>
      <c r="B6" s="14" t="s">
        <v>81</v>
      </c>
      <c r="C6" s="14"/>
      <c r="D6" s="14"/>
      <c r="E6" s="1"/>
    </row>
    <row r="7" spans="1:5" ht="12" customHeight="1" x14ac:dyDescent="0.25">
      <c r="A7" s="1"/>
      <c r="B7" s="14" t="s">
        <v>82</v>
      </c>
      <c r="C7" s="14"/>
      <c r="D7" s="14"/>
      <c r="E7" s="1"/>
    </row>
    <row r="8" spans="1:5" ht="12" customHeight="1" x14ac:dyDescent="0.25">
      <c r="A8" s="1"/>
      <c r="B8" s="14" t="s">
        <v>83</v>
      </c>
      <c r="C8" s="14"/>
      <c r="D8" s="14"/>
      <c r="E8" s="1"/>
    </row>
    <row r="9" spans="1:5" ht="12" customHeight="1" x14ac:dyDescent="0.25">
      <c r="A9" s="1"/>
      <c r="B9" s="14" t="s">
        <v>84</v>
      </c>
      <c r="C9" s="14"/>
      <c r="D9" s="14"/>
      <c r="E9" s="1"/>
    </row>
    <row r="10" spans="1:5" ht="12" customHeight="1" x14ac:dyDescent="0.25">
      <c r="A10" s="1"/>
      <c r="B10" s="14" t="s">
        <v>85</v>
      </c>
      <c r="C10" s="14"/>
      <c r="D10" s="14"/>
      <c r="E10" s="1"/>
    </row>
    <row r="11" spans="1:5" ht="12" customHeight="1" x14ac:dyDescent="0.25">
      <c r="A11" s="1"/>
      <c r="B11" s="14" t="s">
        <v>86</v>
      </c>
      <c r="C11" s="14"/>
      <c r="D11" s="14"/>
      <c r="E11" s="1"/>
    </row>
    <row r="12" spans="1:5" ht="12" customHeight="1" x14ac:dyDescent="0.25">
      <c r="A12" s="1"/>
      <c r="B12" s="14" t="s">
        <v>87</v>
      </c>
      <c r="C12" s="14"/>
      <c r="D12" s="14"/>
      <c r="E12" s="1"/>
    </row>
    <row r="13" spans="1:5" ht="12" customHeight="1" x14ac:dyDescent="0.25">
      <c r="A13" s="1"/>
      <c r="B13" s="14" t="s">
        <v>88</v>
      </c>
      <c r="C13" s="14"/>
      <c r="D13" s="14"/>
      <c r="E13" s="1"/>
    </row>
    <row r="14" spans="1:5" ht="12" customHeight="1" x14ac:dyDescent="0.25">
      <c r="A14" s="1"/>
      <c r="B14" s="14" t="s">
        <v>89</v>
      </c>
      <c r="C14" s="14"/>
      <c r="D14" s="14"/>
      <c r="E14" s="1"/>
    </row>
    <row r="15" spans="1:5" ht="12" customHeight="1" x14ac:dyDescent="0.25">
      <c r="A15" s="1"/>
      <c r="B15" s="14" t="s">
        <v>90</v>
      </c>
      <c r="C15" s="14"/>
      <c r="D15" s="14"/>
      <c r="E15" s="1"/>
    </row>
    <row r="16" spans="1:5" ht="12" customHeight="1" x14ac:dyDescent="0.25">
      <c r="A16" s="1"/>
      <c r="B16" s="14" t="s">
        <v>91</v>
      </c>
      <c r="C16" s="14"/>
      <c r="D16" s="14"/>
      <c r="E16" s="1"/>
    </row>
    <row r="17" spans="1:5" ht="12" customHeight="1" x14ac:dyDescent="0.25">
      <c r="A17" s="1"/>
      <c r="B17" s="14" t="s">
        <v>92</v>
      </c>
      <c r="C17" s="14"/>
      <c r="D17" s="14"/>
      <c r="E17" s="1"/>
    </row>
    <row r="18" spans="1:5" ht="12" customHeight="1" x14ac:dyDescent="0.25">
      <c r="A18" s="1"/>
      <c r="B18" s="14" t="s">
        <v>93</v>
      </c>
      <c r="C18" s="14"/>
      <c r="D18" s="14"/>
      <c r="E18" s="1"/>
    </row>
    <row r="19" spans="1:5" ht="12" customHeight="1" x14ac:dyDescent="0.25">
      <c r="A19" s="1"/>
      <c r="B19" s="14" t="s">
        <v>94</v>
      </c>
      <c r="C19" s="14"/>
      <c r="D19" s="14"/>
      <c r="E19" s="1"/>
    </row>
    <row r="20" spans="1:5" ht="12" customHeight="1" x14ac:dyDescent="0.25">
      <c r="A20" s="1"/>
      <c r="B20" s="14" t="s">
        <v>95</v>
      </c>
      <c r="C20" s="14"/>
      <c r="D20" s="14"/>
      <c r="E20" s="1"/>
    </row>
    <row r="21" spans="1:5" ht="12" customHeight="1" x14ac:dyDescent="0.25">
      <c r="A21" s="1"/>
      <c r="B21" s="14" t="s">
        <v>96</v>
      </c>
      <c r="C21" s="14"/>
      <c r="D21" s="14"/>
      <c r="E21" s="1"/>
    </row>
    <row r="22" spans="1:5" ht="12" customHeight="1" x14ac:dyDescent="0.25">
      <c r="A22" s="1"/>
      <c r="B22" s="14" t="s">
        <v>97</v>
      </c>
      <c r="C22" s="14"/>
      <c r="D22" s="14"/>
      <c r="E22" s="1"/>
    </row>
    <row r="23" spans="1:5" ht="12" customHeight="1" x14ac:dyDescent="0.25">
      <c r="A23" s="1"/>
      <c r="B23" s="14" t="s">
        <v>98</v>
      </c>
      <c r="C23" s="14"/>
      <c r="D23" s="14"/>
      <c r="E23" s="1"/>
    </row>
    <row r="24" spans="1:5" ht="12" customHeight="1" x14ac:dyDescent="0.25">
      <c r="A24" s="1"/>
      <c r="B24" s="14" t="s">
        <v>99</v>
      </c>
      <c r="C24" s="14"/>
      <c r="D24" s="14"/>
      <c r="E24" s="1"/>
    </row>
    <row r="25" spans="1:5" ht="12" customHeight="1" x14ac:dyDescent="0.25">
      <c r="A25" s="1"/>
      <c r="B25" s="14" t="s">
        <v>100</v>
      </c>
      <c r="C25" s="14"/>
      <c r="D25" s="14"/>
      <c r="E25" s="1"/>
    </row>
    <row r="26" spans="1:5" ht="12" customHeight="1" x14ac:dyDescent="0.25">
      <c r="A26" s="1"/>
      <c r="B26" s="14" t="s">
        <v>101</v>
      </c>
      <c r="C26" s="14"/>
      <c r="D26" s="14"/>
      <c r="E26" s="1"/>
    </row>
    <row r="27" spans="1:5" ht="12" customHeight="1" x14ac:dyDescent="0.25">
      <c r="A27" s="1"/>
      <c r="B27" s="14" t="s">
        <v>102</v>
      </c>
      <c r="C27" s="14"/>
      <c r="D27" s="14"/>
      <c r="E27" s="1"/>
    </row>
    <row r="28" spans="1:5" ht="12" customHeight="1" x14ac:dyDescent="0.25">
      <c r="A28" s="1"/>
      <c r="B28" s="14" t="s">
        <v>103</v>
      </c>
      <c r="C28" s="14"/>
      <c r="D28" s="14"/>
      <c r="E28" s="1"/>
    </row>
    <row r="29" spans="1:5" ht="12" customHeight="1" x14ac:dyDescent="0.25">
      <c r="A29" s="1"/>
      <c r="B29" s="14" t="s">
        <v>104</v>
      </c>
      <c r="C29" s="14"/>
      <c r="D29" s="14"/>
      <c r="E29" s="1"/>
    </row>
    <row r="30" spans="1:5" ht="12" customHeight="1" x14ac:dyDescent="0.25">
      <c r="A30" s="1"/>
      <c r="B30" s="14" t="s">
        <v>105</v>
      </c>
      <c r="C30" s="14"/>
      <c r="D30" s="14"/>
      <c r="E30" s="1"/>
    </row>
    <row r="31" spans="1:5" ht="12" customHeight="1" x14ac:dyDescent="0.25">
      <c r="A31" s="1"/>
      <c r="B31" s="14" t="s">
        <v>106</v>
      </c>
      <c r="C31" s="14"/>
      <c r="D31" s="14"/>
      <c r="E31" s="1"/>
    </row>
    <row r="32" spans="1:5" ht="12" customHeight="1" x14ac:dyDescent="0.25">
      <c r="A32" s="1"/>
      <c r="B32" s="14" t="s">
        <v>107</v>
      </c>
      <c r="C32" s="14"/>
      <c r="D32" s="14"/>
      <c r="E32" s="1"/>
    </row>
    <row r="33" spans="1:5" ht="12" customHeight="1" x14ac:dyDescent="0.25">
      <c r="A33" s="1"/>
      <c r="B33" s="14" t="s">
        <v>108</v>
      </c>
      <c r="C33" s="14"/>
      <c r="D33" s="14"/>
      <c r="E33" s="1"/>
    </row>
    <row r="34" spans="1:5" ht="12" customHeight="1" x14ac:dyDescent="0.25">
      <c r="A34" s="1"/>
      <c r="B34" s="14" t="s">
        <v>109</v>
      </c>
      <c r="C34" s="14"/>
      <c r="D34" s="14"/>
      <c r="E34" s="1"/>
    </row>
    <row r="35" spans="1:5" ht="12" customHeight="1" x14ac:dyDescent="0.25">
      <c r="A35" s="1"/>
      <c r="B35" s="14" t="s">
        <v>110</v>
      </c>
      <c r="C35" s="14"/>
      <c r="D35" s="14"/>
      <c r="E35" s="1"/>
    </row>
    <row r="36" spans="1:5" ht="12" customHeight="1" x14ac:dyDescent="0.25">
      <c r="A36" s="1"/>
      <c r="B36" s="14" t="s">
        <v>111</v>
      </c>
      <c r="C36" s="14"/>
      <c r="D36" s="14"/>
      <c r="E36" s="1"/>
    </row>
    <row r="37" spans="1:5" ht="12" customHeight="1" x14ac:dyDescent="0.25">
      <c r="A37" s="1"/>
      <c r="B37" s="14" t="s">
        <v>112</v>
      </c>
      <c r="C37" s="14"/>
      <c r="D37" s="14"/>
      <c r="E37" s="1"/>
    </row>
    <row r="38" spans="1:5" ht="12" customHeight="1" x14ac:dyDescent="0.25">
      <c r="A38" s="1"/>
      <c r="B38" s="14" t="s">
        <v>113</v>
      </c>
      <c r="C38" s="14"/>
      <c r="D38" s="14"/>
      <c r="E38" s="1"/>
    </row>
    <row r="39" spans="1:5" ht="12" customHeight="1" x14ac:dyDescent="0.25">
      <c r="A39" s="1"/>
      <c r="B39" s="14" t="s">
        <v>114</v>
      </c>
      <c r="C39" s="14"/>
      <c r="D39" s="14"/>
      <c r="E39" s="1"/>
    </row>
    <row r="40" spans="1:5" ht="12" customHeight="1" x14ac:dyDescent="0.25">
      <c r="A40" s="1"/>
      <c r="B40" s="14" t="s">
        <v>115</v>
      </c>
      <c r="C40" s="14"/>
      <c r="D40" s="14"/>
      <c r="E40" s="1"/>
    </row>
    <row r="41" spans="1:5" ht="12" customHeight="1" x14ac:dyDescent="0.25">
      <c r="A41" s="1"/>
      <c r="B41" s="14" t="s">
        <v>116</v>
      </c>
      <c r="C41" s="14"/>
      <c r="D41" s="14"/>
      <c r="E41" s="1"/>
    </row>
    <row r="42" spans="1:5" ht="12" customHeight="1" x14ac:dyDescent="0.25">
      <c r="A42" s="1"/>
      <c r="B42" s="14" t="s">
        <v>117</v>
      </c>
      <c r="C42" s="14"/>
      <c r="D42" s="14"/>
      <c r="E42" s="1"/>
    </row>
    <row r="43" spans="1:5" ht="12" customHeight="1" x14ac:dyDescent="0.25">
      <c r="A43" s="1"/>
      <c r="B43" s="14" t="s">
        <v>118</v>
      </c>
      <c r="C43" s="14"/>
      <c r="D43" s="14"/>
      <c r="E43" s="1"/>
    </row>
    <row r="44" spans="1:5" ht="12" customHeight="1" x14ac:dyDescent="0.25">
      <c r="A44" s="1"/>
      <c r="B44" s="14" t="s">
        <v>119</v>
      </c>
      <c r="C44" s="14"/>
      <c r="D44" s="14"/>
      <c r="E44" s="1"/>
    </row>
    <row r="45" spans="1:5" ht="12" customHeight="1" x14ac:dyDescent="0.25">
      <c r="A45" s="1"/>
      <c r="B45" s="14" t="s">
        <v>120</v>
      </c>
      <c r="C45" s="14"/>
      <c r="D45" s="14"/>
      <c r="E45" s="1"/>
    </row>
    <row r="46" spans="1:5" ht="12" customHeight="1" x14ac:dyDescent="0.25">
      <c r="A46" s="1"/>
      <c r="B46" s="14" t="s">
        <v>121</v>
      </c>
      <c r="C46" s="14"/>
      <c r="D46" s="14"/>
      <c r="E46" s="1"/>
    </row>
    <row r="47" spans="1:5" ht="12" customHeight="1" x14ac:dyDescent="0.25">
      <c r="A47" s="1"/>
      <c r="B47" s="14" t="s">
        <v>122</v>
      </c>
      <c r="C47" s="14"/>
      <c r="D47" s="14"/>
      <c r="E47" s="1"/>
    </row>
    <row r="48" spans="1:5" ht="12" customHeight="1" x14ac:dyDescent="0.25">
      <c r="A48" s="1"/>
      <c r="B48" s="14" t="s">
        <v>123</v>
      </c>
      <c r="C48" s="14"/>
      <c r="D48" s="14"/>
      <c r="E48" s="1"/>
    </row>
    <row r="49" spans="1:5" ht="12" customHeight="1" x14ac:dyDescent="0.25">
      <c r="A49" s="1"/>
      <c r="B49" s="14" t="s">
        <v>124</v>
      </c>
      <c r="C49" s="14"/>
      <c r="D49" s="14"/>
      <c r="E49" s="1"/>
    </row>
    <row r="50" spans="1:5" ht="12" customHeight="1" x14ac:dyDescent="0.25">
      <c r="A50" s="1"/>
      <c r="B50" s="14" t="s">
        <v>125</v>
      </c>
      <c r="C50" s="14"/>
      <c r="D50" s="14"/>
      <c r="E50" s="1"/>
    </row>
    <row r="51" spans="1:5" ht="12" customHeight="1" x14ac:dyDescent="0.25">
      <c r="A51" s="1"/>
      <c r="B51" s="14" t="s">
        <v>126</v>
      </c>
      <c r="C51" s="14"/>
      <c r="D51" s="14"/>
      <c r="E51" s="1"/>
    </row>
    <row r="52" spans="1:5" ht="12" customHeight="1" x14ac:dyDescent="0.25">
      <c r="A52" s="1"/>
      <c r="B52" s="14" t="s">
        <v>127</v>
      </c>
      <c r="C52" s="14"/>
      <c r="D52" s="14"/>
      <c r="E52" s="1"/>
    </row>
    <row r="53" spans="1:5" ht="12" customHeight="1" x14ac:dyDescent="0.25">
      <c r="A53" s="1"/>
      <c r="B53" s="14" t="s">
        <v>128</v>
      </c>
      <c r="C53" s="14"/>
      <c r="D53" s="14"/>
      <c r="E53" s="1"/>
    </row>
    <row r="54" spans="1:5" ht="12" customHeight="1" x14ac:dyDescent="0.25">
      <c r="A54" s="1"/>
      <c r="B54" s="14" t="s">
        <v>262</v>
      </c>
      <c r="C54" s="14"/>
      <c r="D54" s="14"/>
      <c r="E54" s="1"/>
    </row>
    <row r="55" spans="1:5" ht="12" customHeight="1" x14ac:dyDescent="0.25">
      <c r="A55" s="1"/>
      <c r="B55" s="14" t="s">
        <v>263</v>
      </c>
      <c r="C55" s="14"/>
      <c r="D55" s="14"/>
      <c r="E55" s="1"/>
    </row>
    <row r="56" spans="1:5" ht="12" customHeight="1" x14ac:dyDescent="0.25">
      <c r="A56" s="1"/>
      <c r="B56" s="14" t="s">
        <v>264</v>
      </c>
      <c r="C56" s="14"/>
      <c r="D56" s="14"/>
      <c r="E56" s="1"/>
    </row>
    <row r="57" spans="1:5" ht="12" customHeight="1" x14ac:dyDescent="0.25">
      <c r="A57" s="1"/>
      <c r="B57" s="14" t="s">
        <v>265</v>
      </c>
      <c r="C57" s="14"/>
      <c r="D57" s="14"/>
      <c r="E57" s="1"/>
    </row>
    <row r="58" spans="1:5" ht="12" customHeight="1" x14ac:dyDescent="0.25">
      <c r="A58" s="1"/>
      <c r="B58" s="14" t="s">
        <v>266</v>
      </c>
      <c r="C58" s="14"/>
      <c r="D58" s="14"/>
      <c r="E58" s="1"/>
    </row>
    <row r="59" spans="1:5" ht="12" customHeight="1" x14ac:dyDescent="0.25">
      <c r="A59" s="1"/>
      <c r="B59" s="14" t="s">
        <v>267</v>
      </c>
      <c r="C59" s="14"/>
      <c r="D59" s="14"/>
      <c r="E59" s="1"/>
    </row>
    <row r="60" spans="1:5" ht="12" customHeight="1" x14ac:dyDescent="0.25">
      <c r="A60" s="1"/>
      <c r="B60" s="14" t="s">
        <v>268</v>
      </c>
      <c r="C60" s="14"/>
      <c r="D60" s="14"/>
      <c r="E60" s="1"/>
    </row>
    <row r="61" spans="1:5" ht="12" customHeight="1" x14ac:dyDescent="0.25">
      <c r="A61" s="1"/>
      <c r="B61" s="14" t="s">
        <v>269</v>
      </c>
      <c r="C61" s="14"/>
      <c r="D61" s="14"/>
      <c r="E61" s="1"/>
    </row>
    <row r="62" spans="1:5" ht="12" customHeight="1" x14ac:dyDescent="0.25">
      <c r="A62" s="1"/>
      <c r="B62" s="14" t="s">
        <v>270</v>
      </c>
      <c r="C62" s="14"/>
      <c r="D62" s="14"/>
      <c r="E62" s="1"/>
    </row>
    <row r="63" spans="1:5" ht="12" customHeight="1" x14ac:dyDescent="0.25">
      <c r="A63" s="1"/>
      <c r="B63" s="14" t="s">
        <v>271</v>
      </c>
      <c r="C63" s="14"/>
      <c r="D63" s="14"/>
      <c r="E63" s="1"/>
    </row>
    <row r="64" spans="1:5" ht="12" customHeight="1" x14ac:dyDescent="0.25">
      <c r="A64" s="1"/>
      <c r="B64" s="14" t="s">
        <v>272</v>
      </c>
      <c r="C64" s="14"/>
      <c r="D64" s="14"/>
      <c r="E64" s="1"/>
    </row>
    <row r="65" spans="1:5" ht="12" customHeight="1" x14ac:dyDescent="0.25">
      <c r="A65" s="1"/>
      <c r="B65" s="14" t="s">
        <v>273</v>
      </c>
      <c r="C65" s="14"/>
      <c r="D65" s="14"/>
      <c r="E65" s="1"/>
    </row>
    <row r="66" spans="1:5" ht="12" customHeight="1" x14ac:dyDescent="0.25">
      <c r="A66" s="1"/>
      <c r="B66" s="14" t="s">
        <v>274</v>
      </c>
      <c r="C66" s="14"/>
      <c r="D66" s="14"/>
      <c r="E66" s="1"/>
    </row>
    <row r="67" spans="1:5" ht="12" customHeight="1" x14ac:dyDescent="0.25">
      <c r="A67" s="1"/>
      <c r="B67" s="14" t="s">
        <v>275</v>
      </c>
      <c r="C67" s="14"/>
      <c r="D67" s="14"/>
      <c r="E67" s="1"/>
    </row>
    <row r="68" spans="1:5" ht="12" customHeight="1" x14ac:dyDescent="0.25">
      <c r="A68" s="1"/>
      <c r="B68" s="14" t="s">
        <v>276</v>
      </c>
      <c r="C68" s="14"/>
      <c r="D68" s="14"/>
      <c r="E68" s="1"/>
    </row>
    <row r="69" spans="1:5" ht="12" customHeight="1" x14ac:dyDescent="0.25">
      <c r="A69" s="1"/>
      <c r="B69" s="14" t="s">
        <v>277</v>
      </c>
      <c r="C69" s="14"/>
      <c r="D69" s="14"/>
      <c r="E69" s="1"/>
    </row>
    <row r="70" spans="1:5" ht="12" customHeight="1" x14ac:dyDescent="0.25">
      <c r="A70" s="1"/>
      <c r="B70" s="14" t="s">
        <v>278</v>
      </c>
      <c r="C70" s="14"/>
      <c r="D70" s="14"/>
      <c r="E70" s="1"/>
    </row>
    <row r="71" spans="1:5" ht="12" customHeight="1" x14ac:dyDescent="0.25">
      <c r="A71" s="1"/>
      <c r="B71" s="14" t="s">
        <v>279</v>
      </c>
      <c r="C71" s="14"/>
      <c r="D71" s="14"/>
      <c r="E71" s="1"/>
    </row>
    <row r="72" spans="1:5" ht="12" customHeight="1" x14ac:dyDescent="0.25">
      <c r="A72" s="1"/>
      <c r="B72" s="14" t="s">
        <v>280</v>
      </c>
      <c r="C72" s="14"/>
      <c r="D72" s="14"/>
      <c r="E72" s="1"/>
    </row>
    <row r="73" spans="1:5" ht="12" customHeight="1" x14ac:dyDescent="0.25">
      <c r="A73" s="1"/>
      <c r="B73" s="14" t="s">
        <v>281</v>
      </c>
      <c r="C73" s="14"/>
      <c r="D73" s="14"/>
      <c r="E73" s="1"/>
    </row>
    <row r="74" spans="1:5" ht="12" customHeight="1" x14ac:dyDescent="0.25">
      <c r="A74" s="1"/>
      <c r="B74" s="14" t="s">
        <v>282</v>
      </c>
      <c r="C74" s="14"/>
      <c r="D74" s="14"/>
      <c r="E74" s="1"/>
    </row>
    <row r="75" spans="1:5" ht="12" customHeight="1" x14ac:dyDescent="0.25">
      <c r="A75" s="1"/>
      <c r="B75" s="14" t="s">
        <v>283</v>
      </c>
      <c r="C75" s="14"/>
      <c r="D75" s="14"/>
      <c r="E75" s="1"/>
    </row>
    <row r="76" spans="1:5" ht="12" customHeight="1" x14ac:dyDescent="0.25">
      <c r="A76" s="1"/>
      <c r="B76" s="14" t="s">
        <v>284</v>
      </c>
      <c r="C76" s="14"/>
      <c r="D76" s="14"/>
      <c r="E76" s="1"/>
    </row>
    <row r="77" spans="1:5" ht="12" customHeight="1" x14ac:dyDescent="0.25">
      <c r="A77" s="1"/>
      <c r="B77" s="14" t="s">
        <v>285</v>
      </c>
      <c r="C77" s="14"/>
      <c r="D77" s="14"/>
      <c r="E77" s="1"/>
    </row>
    <row r="78" spans="1:5" ht="12" customHeight="1" x14ac:dyDescent="0.25">
      <c r="A78" s="1"/>
      <c r="B78" s="14" t="s">
        <v>286</v>
      </c>
      <c r="C78" s="14"/>
      <c r="D78" s="14"/>
      <c r="E78" s="1"/>
    </row>
    <row r="79" spans="1:5" ht="12" customHeight="1" x14ac:dyDescent="0.25">
      <c r="A79" s="1"/>
      <c r="B79" s="14" t="s">
        <v>287</v>
      </c>
      <c r="C79" s="14"/>
      <c r="D79" s="14"/>
      <c r="E79" s="1"/>
    </row>
    <row r="80" spans="1:5" ht="12" customHeight="1" x14ac:dyDescent="0.25">
      <c r="A80" s="1"/>
      <c r="B80" s="14" t="s">
        <v>288</v>
      </c>
      <c r="C80" s="14"/>
      <c r="D80" s="14"/>
      <c r="E80" s="1"/>
    </row>
    <row r="81" spans="1:5" ht="12" customHeight="1" x14ac:dyDescent="0.25">
      <c r="A81" s="1"/>
      <c r="B81" s="14" t="s">
        <v>289</v>
      </c>
      <c r="C81" s="14"/>
      <c r="D81" s="14"/>
      <c r="E81" s="1"/>
    </row>
    <row r="82" spans="1:5" ht="12" customHeight="1" x14ac:dyDescent="0.25">
      <c r="A82" s="1"/>
      <c r="B82" s="14" t="s">
        <v>290</v>
      </c>
      <c r="C82" s="14"/>
      <c r="D82" s="14"/>
      <c r="E82" s="1"/>
    </row>
    <row r="83" spans="1:5" ht="12" customHeight="1" x14ac:dyDescent="0.25">
      <c r="A83" s="1"/>
      <c r="B83" s="14" t="s">
        <v>291</v>
      </c>
      <c r="C83" s="14"/>
      <c r="D83" s="14"/>
      <c r="E83" s="1"/>
    </row>
    <row r="84" spans="1:5" ht="12" customHeight="1" x14ac:dyDescent="0.25">
      <c r="A84" s="1"/>
      <c r="B84" s="14" t="s">
        <v>292</v>
      </c>
      <c r="C84" s="14"/>
      <c r="D84" s="14"/>
      <c r="E84" s="1"/>
    </row>
    <row r="85" spans="1:5" ht="12" customHeight="1" x14ac:dyDescent="0.25">
      <c r="A85" s="1"/>
      <c r="B85" s="14" t="s">
        <v>293</v>
      </c>
      <c r="C85" s="14"/>
      <c r="D85" s="14"/>
      <c r="E85" s="1"/>
    </row>
    <row r="86" spans="1:5" ht="12" customHeight="1" x14ac:dyDescent="0.25">
      <c r="A86" s="1"/>
      <c r="B86" s="14" t="s">
        <v>294</v>
      </c>
      <c r="C86" s="14"/>
      <c r="D86" s="14"/>
      <c r="E86" s="1"/>
    </row>
    <row r="87" spans="1:5" ht="12" customHeight="1" x14ac:dyDescent="0.25">
      <c r="A87" s="1"/>
      <c r="B87" s="14" t="s">
        <v>295</v>
      </c>
      <c r="C87" s="14"/>
      <c r="D87" s="14"/>
      <c r="E87" s="1"/>
    </row>
    <row r="88" spans="1:5" ht="12" customHeight="1" x14ac:dyDescent="0.25">
      <c r="A88" s="1"/>
      <c r="B88" s="14" t="s">
        <v>296</v>
      </c>
      <c r="C88" s="14"/>
      <c r="D88" s="14"/>
      <c r="E88" s="1"/>
    </row>
    <row r="89" spans="1:5" ht="12" customHeight="1" x14ac:dyDescent="0.25">
      <c r="A89" s="1"/>
      <c r="B89" s="14" t="s">
        <v>297</v>
      </c>
      <c r="C89" s="14"/>
      <c r="D89" s="14"/>
      <c r="E89" s="1"/>
    </row>
    <row r="90" spans="1:5" ht="12" customHeight="1" x14ac:dyDescent="0.25">
      <c r="A90" s="1"/>
      <c r="B90" s="14" t="s">
        <v>298</v>
      </c>
      <c r="C90" s="14"/>
      <c r="D90" s="14"/>
      <c r="E90" s="1"/>
    </row>
    <row r="91" spans="1:5" ht="12" customHeight="1" x14ac:dyDescent="0.25">
      <c r="A91" s="1"/>
      <c r="B91" s="14" t="s">
        <v>299</v>
      </c>
      <c r="C91" s="14"/>
      <c r="D91" s="14"/>
      <c r="E91" s="1"/>
    </row>
    <row r="92" spans="1:5" ht="12" customHeight="1" x14ac:dyDescent="0.25">
      <c r="A92" s="1"/>
      <c r="B92" s="14" t="s">
        <v>300</v>
      </c>
      <c r="C92" s="14"/>
      <c r="D92" s="14"/>
      <c r="E92" s="1"/>
    </row>
    <row r="93" spans="1:5" ht="12" customHeight="1" x14ac:dyDescent="0.25">
      <c r="A93" s="1"/>
      <c r="B93" s="14" t="s">
        <v>301</v>
      </c>
      <c r="C93" s="14"/>
      <c r="D93" s="14"/>
      <c r="E93" s="1"/>
    </row>
    <row r="94" spans="1:5" ht="12" customHeight="1" x14ac:dyDescent="0.25">
      <c r="A94" s="1"/>
      <c r="B94" s="14" t="s">
        <v>302</v>
      </c>
      <c r="C94" s="14"/>
      <c r="D94" s="14"/>
      <c r="E94" s="1"/>
    </row>
    <row r="95" spans="1:5" ht="12" customHeight="1" x14ac:dyDescent="0.25">
      <c r="A95" s="1"/>
      <c r="B95" s="14" t="s">
        <v>303</v>
      </c>
      <c r="C95" s="14"/>
      <c r="D95" s="14"/>
      <c r="E95" s="1"/>
    </row>
    <row r="96" spans="1:5" ht="12" customHeight="1" x14ac:dyDescent="0.25">
      <c r="A96" s="1"/>
      <c r="B96" s="14" t="s">
        <v>304</v>
      </c>
      <c r="C96" s="14"/>
      <c r="D96" s="14"/>
      <c r="E96" s="1"/>
    </row>
    <row r="97" spans="1:5" ht="12" customHeight="1" x14ac:dyDescent="0.25">
      <c r="A97" s="1"/>
      <c r="B97" s="14" t="s">
        <v>305</v>
      </c>
      <c r="C97" s="14"/>
      <c r="D97" s="14"/>
      <c r="E97" s="1"/>
    </row>
    <row r="98" spans="1:5" ht="12" customHeight="1" x14ac:dyDescent="0.25">
      <c r="A98" s="1"/>
      <c r="B98" s="14" t="s">
        <v>306</v>
      </c>
      <c r="C98" s="14"/>
      <c r="D98" s="14"/>
      <c r="E98" s="1"/>
    </row>
    <row r="99" spans="1:5" ht="12" customHeight="1" x14ac:dyDescent="0.25">
      <c r="A99" s="1"/>
      <c r="B99" s="14" t="s">
        <v>307</v>
      </c>
      <c r="C99" s="14"/>
      <c r="D99" s="14"/>
      <c r="E99" s="1"/>
    </row>
    <row r="100" spans="1:5" ht="12" customHeight="1" x14ac:dyDescent="0.25">
      <c r="A100" s="1"/>
      <c r="B100" s="14" t="s">
        <v>308</v>
      </c>
      <c r="C100" s="14"/>
      <c r="D100" s="14"/>
      <c r="E100" s="1"/>
    </row>
    <row r="101" spans="1:5" ht="12" customHeight="1" x14ac:dyDescent="0.25">
      <c r="A101" s="1"/>
      <c r="B101" s="14" t="s">
        <v>309</v>
      </c>
      <c r="C101" s="14"/>
      <c r="D101" s="14"/>
      <c r="E101" s="1"/>
    </row>
    <row r="102" spans="1:5" ht="12" customHeight="1" x14ac:dyDescent="0.25">
      <c r="A102" s="1"/>
      <c r="B102" s="14" t="s">
        <v>310</v>
      </c>
      <c r="C102" s="14"/>
      <c r="D102" s="14"/>
      <c r="E102" s="1"/>
    </row>
    <row r="103" spans="1:5" ht="12" customHeight="1" x14ac:dyDescent="0.25">
      <c r="A103" s="1"/>
      <c r="B103" s="14" t="s">
        <v>311</v>
      </c>
      <c r="C103" s="14"/>
      <c r="D103" s="14"/>
      <c r="E103" s="1"/>
    </row>
    <row r="104" spans="1:5" ht="12" customHeight="1" x14ac:dyDescent="0.25">
      <c r="A104" s="1"/>
      <c r="B104" s="1"/>
      <c r="C104" s="1"/>
      <c r="D104" s="1"/>
      <c r="E104" s="1"/>
    </row>
    <row r="105" spans="1:5" ht="12" customHeight="1" x14ac:dyDescent="0.25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AFC-100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'AFC-100'!Print_Area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</dc:creator>
  <cp:lastModifiedBy>Tony Moore</cp:lastModifiedBy>
  <cp:lastPrinted>2022-09-20T19:37:49Z</cp:lastPrinted>
  <dcterms:created xsi:type="dcterms:W3CDTF">2011-12-25T02:49:30Z</dcterms:created>
  <dcterms:modified xsi:type="dcterms:W3CDTF">2025-04-04T19:01:04Z</dcterms:modified>
</cp:coreProperties>
</file>