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ch Support\Fire Alarm\Battery Calcs Spreadsheets\Updated Battery Calcs\"/>
    </mc:Choice>
  </mc:AlternateContent>
  <xr:revisionPtr revIDLastSave="0" documentId="8_{E864917C-25E6-4FD7-BF83-A930ACDA07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FC-1000" sheetId="1" r:id="rId1"/>
    <sheet name="Device Database" sheetId="2" state="hidden" r:id="rId2"/>
    <sheet name="User Defined" sheetId="3" r:id="rId3"/>
  </sheets>
  <definedNames>
    <definedName name="_xlnm._FilterDatabase" localSheetId="0" hidden="1">'AFC-1000'!$K$167:$K$175</definedName>
    <definedName name="_xlnm._FilterDatabase" localSheetId="1" hidden="1">'Device Database'!$B$1:$D$143</definedName>
    <definedName name="Conv_Detectors">'Device Database'!$B$434:$B$440</definedName>
    <definedName name="Horn_Strobes">'Device Database'!$B$4:$B$172</definedName>
    <definedName name="Horns">'Device Database'!$B$356:$B$368</definedName>
    <definedName name="MiniHorns">'Device Database'!$B$394:$B$397</definedName>
    <definedName name="Other_Notification">'Device Database'!$B$401:$B$413</definedName>
    <definedName name="PLINK_Devices">'Device Database'!$B$444:$B$446</definedName>
    <definedName name="_xlnm.Print_Area" localSheetId="0">'AFC-1000'!$A$1:$J$364</definedName>
    <definedName name="SLC_Aux_Power">'Device Database'!$B$418:$B$430</definedName>
    <definedName name="Strobes">'Device Database'!$B$206:$B$344</definedName>
    <definedName name="User_Defined">'User Defined'!$B$4:$B$103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5" i="1" l="1"/>
  <c r="I47" i="1" s="1"/>
  <c r="G45" i="1"/>
  <c r="G47" i="1" s="1"/>
  <c r="H359" i="1"/>
  <c r="H358" i="1"/>
  <c r="H357" i="1"/>
  <c r="H356" i="1"/>
  <c r="H355" i="1"/>
  <c r="H340" i="1"/>
  <c r="H339" i="1"/>
  <c r="H338" i="1"/>
  <c r="H337" i="1"/>
  <c r="H336" i="1"/>
  <c r="H321" i="1"/>
  <c r="H320" i="1"/>
  <c r="H319" i="1"/>
  <c r="H318" i="1"/>
  <c r="H317" i="1"/>
  <c r="H302" i="1"/>
  <c r="H301" i="1"/>
  <c r="H300" i="1"/>
  <c r="H299" i="1"/>
  <c r="H298" i="1"/>
  <c r="H278" i="1"/>
  <c r="H277" i="1"/>
  <c r="H276" i="1"/>
  <c r="H275" i="1"/>
  <c r="H274" i="1"/>
  <c r="H257" i="1"/>
  <c r="H256" i="1"/>
  <c r="H255" i="1"/>
  <c r="H254" i="1"/>
  <c r="H253" i="1"/>
  <c r="H236" i="1"/>
  <c r="H235" i="1"/>
  <c r="H234" i="1"/>
  <c r="H233" i="1"/>
  <c r="H232" i="1"/>
  <c r="H213" i="1"/>
  <c r="H212" i="1"/>
  <c r="H211" i="1"/>
  <c r="H210" i="1"/>
  <c r="H209" i="1"/>
  <c r="H192" i="1"/>
  <c r="H191" i="1"/>
  <c r="H190" i="1"/>
  <c r="H189" i="1"/>
  <c r="H188" i="1"/>
  <c r="H171" i="1"/>
  <c r="H170" i="1"/>
  <c r="H169" i="1"/>
  <c r="H168" i="1"/>
  <c r="H167" i="1"/>
  <c r="F359" i="1"/>
  <c r="F358" i="1"/>
  <c r="F357" i="1"/>
  <c r="F356" i="1"/>
  <c r="F355" i="1"/>
  <c r="F340" i="1"/>
  <c r="F339" i="1"/>
  <c r="F338" i="1"/>
  <c r="F337" i="1"/>
  <c r="F336" i="1"/>
  <c r="F321" i="1"/>
  <c r="F320" i="1"/>
  <c r="F319" i="1"/>
  <c r="F318" i="1"/>
  <c r="F317" i="1"/>
  <c r="F302" i="1"/>
  <c r="F301" i="1"/>
  <c r="F300" i="1"/>
  <c r="F299" i="1"/>
  <c r="F298" i="1"/>
  <c r="F278" i="1"/>
  <c r="F277" i="1"/>
  <c r="F276" i="1"/>
  <c r="F275" i="1"/>
  <c r="F274" i="1"/>
  <c r="F257" i="1"/>
  <c r="F256" i="1"/>
  <c r="F255" i="1"/>
  <c r="F254" i="1"/>
  <c r="F253" i="1"/>
  <c r="F236" i="1"/>
  <c r="F235" i="1"/>
  <c r="F234" i="1"/>
  <c r="F233" i="1"/>
  <c r="F232" i="1"/>
  <c r="F213" i="1"/>
  <c r="F212" i="1"/>
  <c r="F211" i="1"/>
  <c r="F210" i="1"/>
  <c r="F209" i="1"/>
  <c r="F192" i="1"/>
  <c r="F191" i="1"/>
  <c r="F190" i="1"/>
  <c r="F189" i="1"/>
  <c r="F188" i="1"/>
  <c r="F171" i="1"/>
  <c r="F170" i="1"/>
  <c r="F169" i="1"/>
  <c r="F168" i="1"/>
  <c r="F167" i="1"/>
  <c r="D147" i="1"/>
  <c r="I82" i="1"/>
  <c r="I83" i="1"/>
  <c r="I84" i="1"/>
  <c r="I85" i="1"/>
  <c r="I86" i="1"/>
  <c r="I87" i="1"/>
  <c r="I88" i="1"/>
  <c r="I89" i="1"/>
  <c r="I90" i="1"/>
  <c r="I91" i="1"/>
  <c r="I92" i="1"/>
  <c r="I93" i="1"/>
  <c r="G82" i="1"/>
  <c r="G83" i="1"/>
  <c r="G84" i="1"/>
  <c r="G85" i="1"/>
  <c r="G86" i="1"/>
  <c r="G87" i="1"/>
  <c r="G88" i="1"/>
  <c r="G89" i="1"/>
  <c r="G90" i="1"/>
  <c r="G91" i="1"/>
  <c r="G92" i="1"/>
  <c r="G93" i="1"/>
  <c r="B118" i="1"/>
  <c r="I118" i="1" s="1"/>
  <c r="G76" i="1"/>
  <c r="I97" i="1"/>
  <c r="G97" i="1"/>
  <c r="I96" i="1"/>
  <c r="G96" i="1"/>
  <c r="I95" i="1"/>
  <c r="G95" i="1"/>
  <c r="I94" i="1"/>
  <c r="G94" i="1"/>
  <c r="I81" i="1"/>
  <c r="G81" i="1"/>
  <c r="G53" i="1"/>
  <c r="I53" i="1"/>
  <c r="G54" i="1"/>
  <c r="I54" i="1"/>
  <c r="G55" i="1"/>
  <c r="I55" i="1"/>
  <c r="G56" i="1"/>
  <c r="I56" i="1"/>
  <c r="G57" i="1"/>
  <c r="I57" i="1"/>
  <c r="G58" i="1"/>
  <c r="I58" i="1"/>
  <c r="G59" i="1"/>
  <c r="I59" i="1"/>
  <c r="G60" i="1"/>
  <c r="I60" i="1"/>
  <c r="G61" i="1"/>
  <c r="I61" i="1"/>
  <c r="G62" i="1"/>
  <c r="I62" i="1"/>
  <c r="G63" i="1"/>
  <c r="I63" i="1"/>
  <c r="G64" i="1"/>
  <c r="I64" i="1"/>
  <c r="G65" i="1"/>
  <c r="I65" i="1"/>
  <c r="G66" i="1"/>
  <c r="I66" i="1"/>
  <c r="G67" i="1"/>
  <c r="I67" i="1"/>
  <c r="G68" i="1"/>
  <c r="I68" i="1"/>
  <c r="G69" i="1"/>
  <c r="I69" i="1"/>
  <c r="G70" i="1"/>
  <c r="I70" i="1"/>
  <c r="G71" i="1"/>
  <c r="I71" i="1"/>
  <c r="G72" i="1"/>
  <c r="I72" i="1"/>
  <c r="G73" i="1"/>
  <c r="I73" i="1"/>
  <c r="G74" i="1"/>
  <c r="I74" i="1"/>
  <c r="G75" i="1"/>
  <c r="I75" i="1"/>
  <c r="I76" i="1"/>
  <c r="G77" i="1"/>
  <c r="I77" i="1"/>
  <c r="G78" i="1"/>
  <c r="I78" i="1"/>
  <c r="G100" i="1"/>
  <c r="I100" i="1"/>
  <c r="G101" i="1"/>
  <c r="I101" i="1"/>
  <c r="G102" i="1"/>
  <c r="I102" i="1"/>
  <c r="G103" i="1"/>
  <c r="I103" i="1"/>
  <c r="G104" i="1"/>
  <c r="I104" i="1"/>
  <c r="G105" i="1"/>
  <c r="I105" i="1"/>
  <c r="G106" i="1"/>
  <c r="I106" i="1"/>
  <c r="G107" i="1"/>
  <c r="I107" i="1"/>
  <c r="G108" i="1"/>
  <c r="I108" i="1"/>
  <c r="G109" i="1"/>
  <c r="I109" i="1"/>
  <c r="G110" i="1"/>
  <c r="I110" i="1"/>
  <c r="G111" i="1"/>
  <c r="I111" i="1"/>
  <c r="G112" i="1"/>
  <c r="I112" i="1"/>
  <c r="G113" i="1"/>
  <c r="I113" i="1"/>
  <c r="G114" i="1"/>
  <c r="I114" i="1"/>
  <c r="G115" i="1"/>
  <c r="I115" i="1"/>
  <c r="G116" i="1"/>
  <c r="I116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33" i="1"/>
  <c r="D133" i="1"/>
  <c r="C134" i="1"/>
  <c r="D134" i="1"/>
  <c r="C135" i="1"/>
  <c r="D135" i="1"/>
  <c r="C136" i="1"/>
  <c r="D136" i="1"/>
  <c r="D146" i="1"/>
  <c r="G147" i="1"/>
  <c r="I147" i="1"/>
  <c r="D148" i="1"/>
  <c r="I151" i="1"/>
  <c r="G156" i="1"/>
  <c r="I156" i="1"/>
  <c r="I158" i="1"/>
  <c r="I119" i="1" l="1"/>
  <c r="I142" i="1" s="1"/>
  <c r="G118" i="1"/>
  <c r="G119" i="1" s="1"/>
  <c r="D351" i="1"/>
  <c r="D332" i="1"/>
  <c r="D313" i="1"/>
  <c r="D294" i="1"/>
  <c r="D270" i="1"/>
  <c r="D249" i="1"/>
  <c r="D228" i="1"/>
  <c r="D205" i="1"/>
  <c r="D184" i="1"/>
  <c r="D163" i="1"/>
  <c r="I44" i="1"/>
  <c r="G44" i="1"/>
  <c r="I43" i="1"/>
  <c r="G43" i="1"/>
  <c r="G142" i="1" l="1"/>
  <c r="B363" i="1"/>
  <c r="B344" i="1"/>
  <c r="I34" i="1" l="1"/>
  <c r="I33" i="1"/>
  <c r="G34" i="1"/>
  <c r="G33" i="1"/>
  <c r="I41" i="1"/>
  <c r="G41" i="1"/>
  <c r="I193" i="1"/>
  <c r="I194" i="1"/>
  <c r="I195" i="1"/>
  <c r="I196" i="1"/>
  <c r="I197" i="1"/>
  <c r="G193" i="1"/>
  <c r="G194" i="1"/>
  <c r="G195" i="1"/>
  <c r="G196" i="1"/>
  <c r="G197" i="1"/>
  <c r="I172" i="1"/>
  <c r="I173" i="1"/>
  <c r="I174" i="1"/>
  <c r="I175" i="1"/>
  <c r="I176" i="1"/>
  <c r="G172" i="1"/>
  <c r="G173" i="1"/>
  <c r="G174" i="1"/>
  <c r="G175" i="1"/>
  <c r="G176" i="1"/>
  <c r="I20" i="1"/>
  <c r="G20" i="1"/>
  <c r="I189" i="1"/>
  <c r="I190" i="1"/>
  <c r="I191" i="1"/>
  <c r="I192" i="1"/>
  <c r="G189" i="1"/>
  <c r="G190" i="1"/>
  <c r="G191" i="1"/>
  <c r="G192" i="1"/>
  <c r="I168" i="1"/>
  <c r="I169" i="1"/>
  <c r="I170" i="1"/>
  <c r="I171" i="1"/>
  <c r="G168" i="1"/>
  <c r="G169" i="1"/>
  <c r="G170" i="1"/>
  <c r="G171" i="1"/>
  <c r="I232" i="1" l="1"/>
  <c r="G232" i="1"/>
  <c r="I209" i="1"/>
  <c r="G209" i="1"/>
  <c r="I188" i="1"/>
  <c r="G188" i="1"/>
  <c r="I32" i="1" l="1"/>
  <c r="G32" i="1"/>
  <c r="I25" i="1"/>
  <c r="I26" i="1"/>
  <c r="I27" i="1"/>
  <c r="I28" i="1"/>
  <c r="I29" i="1"/>
  <c r="I30" i="1"/>
  <c r="I31" i="1"/>
  <c r="I35" i="1"/>
  <c r="I36" i="1"/>
  <c r="I37" i="1"/>
  <c r="I38" i="1"/>
  <c r="I39" i="1"/>
  <c r="I40" i="1"/>
  <c r="I42" i="1"/>
  <c r="G36" i="1"/>
  <c r="G35" i="1"/>
  <c r="I24" i="1"/>
  <c r="G42" i="1"/>
  <c r="G37" i="1"/>
  <c r="G28" i="1"/>
  <c r="G29" i="1"/>
  <c r="G24" i="1"/>
  <c r="G25" i="1"/>
  <c r="G26" i="1"/>
  <c r="G27" i="1"/>
  <c r="G30" i="1"/>
  <c r="G31" i="1"/>
  <c r="G38" i="1"/>
  <c r="G39" i="1"/>
  <c r="G40" i="1"/>
  <c r="I287" i="1"/>
  <c r="G287" i="1"/>
  <c r="B284" i="1"/>
  <c r="B242" i="1"/>
  <c r="I362" i="1"/>
  <c r="G362" i="1"/>
  <c r="I361" i="1"/>
  <c r="G361" i="1"/>
  <c r="I360" i="1"/>
  <c r="G360" i="1"/>
  <c r="I359" i="1"/>
  <c r="G359" i="1"/>
  <c r="I358" i="1"/>
  <c r="G358" i="1"/>
  <c r="I357" i="1"/>
  <c r="G357" i="1"/>
  <c r="I356" i="1"/>
  <c r="G356" i="1"/>
  <c r="I355" i="1"/>
  <c r="G355" i="1"/>
  <c r="F351" i="1"/>
  <c r="D349" i="1"/>
  <c r="I346" i="1"/>
  <c r="I343" i="1"/>
  <c r="G343" i="1"/>
  <c r="I342" i="1"/>
  <c r="G342" i="1"/>
  <c r="G336" i="1"/>
  <c r="G337" i="1"/>
  <c r="G338" i="1"/>
  <c r="G339" i="1"/>
  <c r="G340" i="1"/>
  <c r="G341" i="1"/>
  <c r="I341" i="1"/>
  <c r="I340" i="1"/>
  <c r="I339" i="1"/>
  <c r="I338" i="1"/>
  <c r="I337" i="1"/>
  <c r="I336" i="1"/>
  <c r="F332" i="1"/>
  <c r="D330" i="1"/>
  <c r="I327" i="1"/>
  <c r="I283" i="1"/>
  <c r="G283" i="1"/>
  <c r="I282" i="1"/>
  <c r="G282" i="1"/>
  <c r="I281" i="1"/>
  <c r="G281" i="1"/>
  <c r="I280" i="1"/>
  <c r="G280" i="1"/>
  <c r="I279" i="1"/>
  <c r="I274" i="1"/>
  <c r="I275" i="1"/>
  <c r="I276" i="1"/>
  <c r="I277" i="1"/>
  <c r="I278" i="1"/>
  <c r="G279" i="1"/>
  <c r="G278" i="1"/>
  <c r="G277" i="1"/>
  <c r="G276" i="1"/>
  <c r="G275" i="1"/>
  <c r="G274" i="1"/>
  <c r="F270" i="1"/>
  <c r="D268" i="1"/>
  <c r="I265" i="1"/>
  <c r="B263" i="1"/>
  <c r="I262" i="1"/>
  <c r="G262" i="1"/>
  <c r="I261" i="1"/>
  <c r="G261" i="1"/>
  <c r="I260" i="1"/>
  <c r="G260" i="1"/>
  <c r="I259" i="1"/>
  <c r="G259" i="1"/>
  <c r="I258" i="1"/>
  <c r="G258" i="1"/>
  <c r="I257" i="1"/>
  <c r="G257" i="1"/>
  <c r="I256" i="1"/>
  <c r="G256" i="1"/>
  <c r="I255" i="1"/>
  <c r="G255" i="1"/>
  <c r="I254" i="1"/>
  <c r="G254" i="1"/>
  <c r="I253" i="1"/>
  <c r="G253" i="1"/>
  <c r="F249" i="1"/>
  <c r="D247" i="1"/>
  <c r="I244" i="1"/>
  <c r="I241" i="1"/>
  <c r="G241" i="1"/>
  <c r="I240" i="1"/>
  <c r="G240" i="1"/>
  <c r="I239" i="1"/>
  <c r="G239" i="1"/>
  <c r="I238" i="1"/>
  <c r="G238" i="1"/>
  <c r="I237" i="1"/>
  <c r="G237" i="1"/>
  <c r="I236" i="1"/>
  <c r="G236" i="1"/>
  <c r="I235" i="1"/>
  <c r="G235" i="1"/>
  <c r="I234" i="1"/>
  <c r="G234" i="1"/>
  <c r="I233" i="1"/>
  <c r="G233" i="1"/>
  <c r="I223" i="1"/>
  <c r="F228" i="1"/>
  <c r="D226" i="1"/>
  <c r="B219" i="1"/>
  <c r="I218" i="1"/>
  <c r="G218" i="1"/>
  <c r="I217" i="1"/>
  <c r="G217" i="1"/>
  <c r="I216" i="1"/>
  <c r="G216" i="1"/>
  <c r="I215" i="1"/>
  <c r="G210" i="1"/>
  <c r="G211" i="1"/>
  <c r="G212" i="1"/>
  <c r="G213" i="1"/>
  <c r="G214" i="1"/>
  <c r="I214" i="1"/>
  <c r="I213" i="1"/>
  <c r="I212" i="1"/>
  <c r="I211" i="1"/>
  <c r="I210" i="1"/>
  <c r="F205" i="1"/>
  <c r="D203" i="1"/>
  <c r="I200" i="1"/>
  <c r="I21" i="1"/>
  <c r="I140" i="1" s="1"/>
  <c r="G21" i="1"/>
  <c r="G140" i="1" s="1"/>
  <c r="B325" i="1"/>
  <c r="I324" i="1"/>
  <c r="G324" i="1"/>
  <c r="I323" i="1"/>
  <c r="G323" i="1"/>
  <c r="I322" i="1"/>
  <c r="G322" i="1"/>
  <c r="I321" i="1"/>
  <c r="G321" i="1"/>
  <c r="I320" i="1"/>
  <c r="G320" i="1"/>
  <c r="I319" i="1"/>
  <c r="G319" i="1"/>
  <c r="I318" i="1"/>
  <c r="G318" i="1"/>
  <c r="I317" i="1"/>
  <c r="G317" i="1"/>
  <c r="F313" i="1"/>
  <c r="D311" i="1"/>
  <c r="I308" i="1"/>
  <c r="B306" i="1"/>
  <c r="I305" i="1"/>
  <c r="G305" i="1"/>
  <c r="I304" i="1"/>
  <c r="G304" i="1"/>
  <c r="I303" i="1"/>
  <c r="G303" i="1"/>
  <c r="I302" i="1"/>
  <c r="G302" i="1"/>
  <c r="I301" i="1"/>
  <c r="G301" i="1"/>
  <c r="I300" i="1"/>
  <c r="G300" i="1"/>
  <c r="I299" i="1"/>
  <c r="G299" i="1"/>
  <c r="I298" i="1"/>
  <c r="G298" i="1"/>
  <c r="F294" i="1"/>
  <c r="D292" i="1"/>
  <c r="I289" i="1"/>
  <c r="F184" i="1"/>
  <c r="F163" i="1"/>
  <c r="B198" i="1"/>
  <c r="D182" i="1"/>
  <c r="I179" i="1"/>
  <c r="B177" i="1"/>
  <c r="G167" i="1"/>
  <c r="I167" i="1"/>
  <c r="D161" i="1"/>
  <c r="I141" i="1" l="1"/>
  <c r="G141" i="1"/>
  <c r="I263" i="1"/>
  <c r="I127" i="1" s="1"/>
  <c r="I306" i="1"/>
  <c r="I133" i="1" s="1"/>
  <c r="I363" i="1"/>
  <c r="I136" i="1" s="1"/>
  <c r="I325" i="1"/>
  <c r="I134" i="1" s="1"/>
  <c r="I344" i="1"/>
  <c r="I135" i="1" s="1"/>
  <c r="I198" i="1"/>
  <c r="I124" i="1" s="1"/>
  <c r="G198" i="1"/>
  <c r="G124" i="1" s="1"/>
  <c r="I219" i="1"/>
  <c r="I125" i="1" s="1"/>
  <c r="G163" i="1"/>
  <c r="H163" i="1" s="1"/>
  <c r="G177" i="1"/>
  <c r="G123" i="1" s="1"/>
  <c r="G205" i="1"/>
  <c r="H205" i="1" s="1"/>
  <c r="G219" i="1"/>
  <c r="G125" i="1" s="1"/>
  <c r="G249" i="1"/>
  <c r="H249" i="1" s="1"/>
  <c r="G263" i="1"/>
  <c r="G127" i="1" s="1"/>
  <c r="G332" i="1"/>
  <c r="H332" i="1" s="1"/>
  <c r="G344" i="1"/>
  <c r="G135" i="1" s="1"/>
  <c r="G242" i="1"/>
  <c r="G126" i="1" s="1"/>
  <c r="G228" i="1"/>
  <c r="H228" i="1" s="1"/>
  <c r="G313" i="1"/>
  <c r="H313" i="1" s="1"/>
  <c r="G325" i="1"/>
  <c r="G134" i="1" s="1"/>
  <c r="I177" i="1"/>
  <c r="I123" i="1" s="1"/>
  <c r="G184" i="1"/>
  <c r="H184" i="1" s="1"/>
  <c r="I242" i="1"/>
  <c r="I126" i="1" s="1"/>
  <c r="G294" i="1"/>
  <c r="H294" i="1" s="1"/>
  <c r="G306" i="1"/>
  <c r="G133" i="1" s="1"/>
  <c r="G284" i="1"/>
  <c r="G128" i="1" s="1"/>
  <c r="G270" i="1"/>
  <c r="H270" i="1" s="1"/>
  <c r="G363" i="1"/>
  <c r="G136" i="1" s="1"/>
  <c r="G351" i="1"/>
  <c r="H351" i="1" s="1"/>
  <c r="I284" i="1"/>
  <c r="I128" i="1" s="1"/>
  <c r="I129" i="1" l="1"/>
  <c r="I143" i="1" s="1"/>
  <c r="G137" i="1"/>
  <c r="G144" i="1" s="1"/>
  <c r="G129" i="1"/>
  <c r="G143" i="1" s="1"/>
  <c r="I137" i="1"/>
  <c r="I144" i="1" s="1"/>
  <c r="I146" i="1" l="1"/>
  <c r="I148" i="1" s="1"/>
  <c r="G146" i="1"/>
  <c r="G148" i="1" s="1"/>
  <c r="I150" i="1" l="1"/>
  <c r="K144" i="1" s="1"/>
  <c r="I1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Terry@PotterSignal</author>
    <author>Craig Summers</author>
  </authors>
  <commentList>
    <comment ref="I151" authorId="0" shapeId="0" xr:uid="{A5D9EA7F-EC28-401C-A9F6-8E50CF362FE8}">
      <text>
        <r>
          <rPr>
            <b/>
            <sz val="9"/>
            <color indexed="81"/>
            <rFont val="Tahoma"/>
            <family val="2"/>
          </rPr>
          <t>10.6.7.2.1 NFPA 72</t>
        </r>
        <r>
          <rPr>
            <sz val="9"/>
            <color indexed="81"/>
            <rFont val="Tahoma"/>
            <family val="2"/>
          </rPr>
          <t xml:space="preserve">
Battery calculation shall include a 20% safety margin to the calculated amp-hour rating.
</t>
        </r>
      </text>
    </comment>
    <comment ref="I163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84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05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28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49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70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94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313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332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351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</commentList>
</comments>
</file>

<file path=xl/sharedStrings.xml><?xml version="1.0" encoding="utf-8"?>
<sst xmlns="http://schemas.openxmlformats.org/spreadsheetml/2006/main" count="1073" uniqueCount="743">
  <si>
    <t>Qty</t>
  </si>
  <si>
    <t>Part #</t>
  </si>
  <si>
    <t>*</t>
  </si>
  <si>
    <t>Standby</t>
  </si>
  <si>
    <t>Alarm</t>
  </si>
  <si>
    <t>Actual Ohms</t>
  </si>
  <si>
    <t xml:space="preserve">Project Name: </t>
  </si>
  <si>
    <t xml:space="preserve">Standby Hours: </t>
  </si>
  <si>
    <t xml:space="preserve">Alarm Mins: </t>
  </si>
  <si>
    <t xml:space="preserve">Date: </t>
  </si>
  <si>
    <t xml:space="preserve">Location: </t>
  </si>
  <si>
    <t xml:space="preserve">Model #: </t>
  </si>
  <si>
    <t>PSN-1000(E)</t>
  </si>
  <si>
    <t>LCD Annunciator</t>
  </si>
  <si>
    <t>Class A Module</t>
  </si>
  <si>
    <t>Power Expander</t>
  </si>
  <si>
    <t>Use</t>
  </si>
  <si>
    <t>Ohms/1000ft</t>
  </si>
  <si>
    <t>Length 1-Way</t>
  </si>
  <si>
    <t>Volts @ EOL</t>
  </si>
  <si>
    <t>NAC 1</t>
  </si>
  <si>
    <t>Ckt</t>
  </si>
  <si>
    <t>Each</t>
  </si>
  <si>
    <t>Total</t>
  </si>
  <si>
    <t xml:space="preserve">Total Standby: </t>
  </si>
  <si>
    <t xml:space="preserve">Total Alarm: </t>
  </si>
  <si>
    <t xml:space="preserve">Efficiency Factor: </t>
  </si>
  <si>
    <t xml:space="preserve">Required Battery AmpHours: </t>
  </si>
  <si>
    <t xml:space="preserve">Battery AmpHours Provided: </t>
  </si>
  <si>
    <t>Description</t>
  </si>
  <si>
    <t xml:space="preserve">Max Panel Current (amps): </t>
  </si>
  <si>
    <t>PSA</t>
  </si>
  <si>
    <t>PSHA</t>
  </si>
  <si>
    <t>RHA</t>
  </si>
  <si>
    <t>FHA</t>
  </si>
  <si>
    <t>MCM</t>
  </si>
  <si>
    <t>SCM-4</t>
  </si>
  <si>
    <t>DCM-4</t>
  </si>
  <si>
    <t>TRM-4</t>
  </si>
  <si>
    <t>Analog Photo Smoke</t>
  </si>
  <si>
    <t>Analog Photo Smoke/Heat</t>
  </si>
  <si>
    <t>Analog Rate of Rise Heat</t>
  </si>
  <si>
    <t>Analog Fixed Temp Heat</t>
  </si>
  <si>
    <t>Mini Contact Input Module</t>
  </si>
  <si>
    <t>Single Contact Input Module</t>
  </si>
  <si>
    <t>Dual Contact Input Module</t>
  </si>
  <si>
    <t>Twin Relay Output Module</t>
  </si>
  <si>
    <t>Monitored Output Module</t>
  </si>
  <si>
    <t>Detector Base w/Relay</t>
  </si>
  <si>
    <t>Detector Base w/Sounder</t>
  </si>
  <si>
    <t>Analog Addressable FACP</t>
  </si>
  <si>
    <t xml:space="preserve">P-LINK Standby: </t>
  </si>
  <si>
    <t xml:space="preserve">P-LINK Alarm: </t>
  </si>
  <si>
    <t xml:space="preserve">SLC Standby: </t>
  </si>
  <si>
    <t xml:space="preserve">SLC Alarm: </t>
  </si>
  <si>
    <t xml:space="preserve">Total Combined Standby &amp; Alarm AmpHours Required: </t>
  </si>
  <si>
    <t xml:space="preserve">Panel ID: </t>
  </si>
  <si>
    <t>NAC Standby:</t>
  </si>
  <si>
    <t>NAC Alarm:</t>
  </si>
  <si>
    <t xml:space="preserve">Description: </t>
  </si>
  <si>
    <t>Standby (amps)</t>
  </si>
  <si>
    <t>Alarm (amps)</t>
  </si>
  <si>
    <t>#12 Solid</t>
  </si>
  <si>
    <t>#14 Solid</t>
  </si>
  <si>
    <t>#14 Stranded</t>
  </si>
  <si>
    <t>#16 Solid</t>
  </si>
  <si>
    <t>#16 Stranded</t>
  </si>
  <si>
    <t>#18 Solid</t>
  </si>
  <si>
    <t>#18 Stranded</t>
  </si>
  <si>
    <t>Unused</t>
  </si>
  <si>
    <t>City Tie</t>
  </si>
  <si>
    <t>Aux Power</t>
  </si>
  <si>
    <t>Wire Type</t>
  </si>
  <si>
    <t>Door Holders</t>
  </si>
  <si>
    <t>User Defined</t>
  </si>
  <si>
    <t>Horns</t>
  </si>
  <si>
    <t>SLC Aux Power</t>
  </si>
  <si>
    <t>Conv Detectors</t>
  </si>
  <si>
    <t>User Defined 1</t>
  </si>
  <si>
    <t>User Defined 2</t>
  </si>
  <si>
    <t>User Defined 3</t>
  </si>
  <si>
    <t>User Defined 4</t>
  </si>
  <si>
    <t>User Defined 5</t>
  </si>
  <si>
    <t>User Defined 6</t>
  </si>
  <si>
    <t>User Defined 7</t>
  </si>
  <si>
    <t>User Defined 8</t>
  </si>
  <si>
    <t>User Defined 9</t>
  </si>
  <si>
    <t>User Defined 10</t>
  </si>
  <si>
    <t>User Defined 11</t>
  </si>
  <si>
    <t>User Defined 12</t>
  </si>
  <si>
    <t>User Defined 13</t>
  </si>
  <si>
    <t>User Defined 14</t>
  </si>
  <si>
    <t>User Defined 15</t>
  </si>
  <si>
    <t>User Defined 16</t>
  </si>
  <si>
    <t>User Defined 17</t>
  </si>
  <si>
    <t>User Defined 18</t>
  </si>
  <si>
    <t>User Defined 19</t>
  </si>
  <si>
    <t>User Defined 20</t>
  </si>
  <si>
    <t>User Defined 21</t>
  </si>
  <si>
    <t>User Defined 22</t>
  </si>
  <si>
    <t>User Defined 23</t>
  </si>
  <si>
    <t>User Defined 24</t>
  </si>
  <si>
    <t>User Defined 25</t>
  </si>
  <si>
    <t>User Defined 26</t>
  </si>
  <si>
    <t>User Defined 27</t>
  </si>
  <si>
    <t>User Defined 28</t>
  </si>
  <si>
    <t>User Defined 29</t>
  </si>
  <si>
    <t>User Defined 30</t>
  </si>
  <si>
    <t>User Defined 31</t>
  </si>
  <si>
    <t>User Defined 32</t>
  </si>
  <si>
    <t>User Defined 33</t>
  </si>
  <si>
    <t>User Defined 34</t>
  </si>
  <si>
    <t>User Defined 35</t>
  </si>
  <si>
    <t>User Defined 36</t>
  </si>
  <si>
    <t>User Defined 37</t>
  </si>
  <si>
    <t>User Defined 38</t>
  </si>
  <si>
    <t>User Defined 39</t>
  </si>
  <si>
    <t>User Defined 40</t>
  </si>
  <si>
    <t>User Defined 41</t>
  </si>
  <si>
    <t>User Defined 42</t>
  </si>
  <si>
    <t>User Defined 43</t>
  </si>
  <si>
    <t>User Defined 44</t>
  </si>
  <si>
    <t>User Defined 45</t>
  </si>
  <si>
    <t>User Defined 46</t>
  </si>
  <si>
    <t>User Defined 47</t>
  </si>
  <si>
    <t>User Defined 48</t>
  </si>
  <si>
    <t>User Defined 49</t>
  </si>
  <si>
    <t>User Defined 50</t>
  </si>
  <si>
    <t>Circuit Devices</t>
  </si>
  <si>
    <t>Strobes</t>
  </si>
  <si>
    <t>Total Standby:</t>
  </si>
  <si>
    <t>Usage:</t>
  </si>
  <si>
    <t>Min Volts Req'd</t>
  </si>
  <si>
    <t xml:space="preserve">MAX Circuit Current (amps): </t>
  </si>
  <si>
    <t xml:space="preserve">NAC Source Voltage: </t>
  </si>
  <si>
    <t xml:space="preserve">Source Voltage Used (VDC): </t>
  </si>
  <si>
    <t>Horn Strobes</t>
  </si>
  <si>
    <t>MiniHorns</t>
  </si>
  <si>
    <t>Lookup Type</t>
  </si>
  <si>
    <t>Notification</t>
  </si>
  <si>
    <t>Conventional Zone Input Mod</t>
  </si>
  <si>
    <t>Doors (Low AC Drop)</t>
  </si>
  <si>
    <t>Potter MH-12/24 MiniHorn</t>
  </si>
  <si>
    <t>ARB *</t>
  </si>
  <si>
    <t>ASB *</t>
  </si>
  <si>
    <t>MOM-4 *</t>
  </si>
  <si>
    <t>CIZM-4 *</t>
  </si>
  <si>
    <t>NAC 2</t>
  </si>
  <si>
    <t>AH Required:</t>
  </si>
  <si>
    <t xml:space="preserve"> AH Required:</t>
  </si>
  <si>
    <t>User Defined 51</t>
  </si>
  <si>
    <t>User Defined 52</t>
  </si>
  <si>
    <t>User Defined 53</t>
  </si>
  <si>
    <t>User Defined 54</t>
  </si>
  <si>
    <t>User Defined 55</t>
  </si>
  <si>
    <t>User Defined 56</t>
  </si>
  <si>
    <t>User Defined 57</t>
  </si>
  <si>
    <t>User Defined 58</t>
  </si>
  <si>
    <t>User Defined 59</t>
  </si>
  <si>
    <t>User Defined 60</t>
  </si>
  <si>
    <t>User Defined 61</t>
  </si>
  <si>
    <t>User Defined 62</t>
  </si>
  <si>
    <t>User Defined 63</t>
  </si>
  <si>
    <t>User Defined 64</t>
  </si>
  <si>
    <t>User Defined 65</t>
  </si>
  <si>
    <t>User Defined 66</t>
  </si>
  <si>
    <t>User Defined 67</t>
  </si>
  <si>
    <t>User Defined 68</t>
  </si>
  <si>
    <t>User Defined 69</t>
  </si>
  <si>
    <t>User Defined 70</t>
  </si>
  <si>
    <t>User Defined 71</t>
  </si>
  <si>
    <t>User Defined 72</t>
  </si>
  <si>
    <t>User Defined 73</t>
  </si>
  <si>
    <t>User Defined 74</t>
  </si>
  <si>
    <t>User Defined 75</t>
  </si>
  <si>
    <t>User Defined 76</t>
  </si>
  <si>
    <t>User Defined 77</t>
  </si>
  <si>
    <t>User Defined 78</t>
  </si>
  <si>
    <t>User Defined 79</t>
  </si>
  <si>
    <t>User Defined 80</t>
  </si>
  <si>
    <t>User Defined 81</t>
  </si>
  <si>
    <t>User Defined 82</t>
  </si>
  <si>
    <t>User Defined 83</t>
  </si>
  <si>
    <t>User Defined 84</t>
  </si>
  <si>
    <t>User Defined 85</t>
  </si>
  <si>
    <t>User Defined 86</t>
  </si>
  <si>
    <t>User Defined 87</t>
  </si>
  <si>
    <t>User Defined 88</t>
  </si>
  <si>
    <t>User Defined 89</t>
  </si>
  <si>
    <t>User Defined 90</t>
  </si>
  <si>
    <t>User Defined 91</t>
  </si>
  <si>
    <t>User Defined 92</t>
  </si>
  <si>
    <t>User Defined 93</t>
  </si>
  <si>
    <t>User Defined 94</t>
  </si>
  <si>
    <t>User Defined 95</t>
  </si>
  <si>
    <t>User Defined 96</t>
  </si>
  <si>
    <t>User Defined 97</t>
  </si>
  <si>
    <t>User Defined 98</t>
  </si>
  <si>
    <t>User Defined 99</t>
  </si>
  <si>
    <t>User Defined 100</t>
  </si>
  <si>
    <t>Potter DSD-P Duct Detector</t>
  </si>
  <si>
    <t>Potter ARB-6 Det Base w/Relay</t>
  </si>
  <si>
    <t>Potter CIZM-4 Conv Zone Class B</t>
  </si>
  <si>
    <t>Potter MOM-4 Output Module</t>
  </si>
  <si>
    <t>Other Notification</t>
  </si>
  <si>
    <t>Conventional Detectors</t>
  </si>
  <si>
    <t>Potter ASB Det Base w/Sounder</t>
  </si>
  <si>
    <t>Potter CIZM-4 Conv Zone Class A</t>
  </si>
  <si>
    <t>User Defined Parts</t>
  </si>
  <si>
    <t>SCI **</t>
  </si>
  <si>
    <t>AIB **</t>
  </si>
  <si>
    <t>**</t>
  </si>
  <si>
    <t>Requires Aux Power (Configure Below)</t>
  </si>
  <si>
    <t>SLC Devices</t>
  </si>
  <si>
    <t>to these bottom 5 rows</t>
  </si>
  <si>
    <t>User can add devices on the fly</t>
  </si>
  <si>
    <t>(No lookup function)</t>
  </si>
  <si>
    <t>I/O Circuits (See I/O Configuration below)</t>
  </si>
  <si>
    <t>Polarity Reversal</t>
  </si>
  <si>
    <t>Contact Input</t>
  </si>
  <si>
    <t>I/O 1</t>
  </si>
  <si>
    <t>I/O 2</t>
  </si>
  <si>
    <t>I/O Standby:</t>
  </si>
  <si>
    <t>I/O Alarm:</t>
  </si>
  <si>
    <t>NAC Circuit Configuration &amp; Voltage Drop</t>
  </si>
  <si>
    <t>I/O Circuit Configuration &amp; Voltage Drop</t>
  </si>
  <si>
    <t xml:space="preserve">Panel Standby: </t>
  </si>
  <si>
    <t xml:space="preserve">Panel Alarm: </t>
  </si>
  <si>
    <t>Battery Calculation Summary</t>
  </si>
  <si>
    <t xml:space="preserve">Panel Current: </t>
  </si>
  <si>
    <t xml:space="preserve">P-Link Current: </t>
  </si>
  <si>
    <t xml:space="preserve">SLC Device Current: </t>
  </si>
  <si>
    <t xml:space="preserve">NAC Circuit Current: </t>
  </si>
  <si>
    <t xml:space="preserve">I/O Circuit Current: </t>
  </si>
  <si>
    <t xml:space="preserve">Installed By: </t>
  </si>
  <si>
    <t xml:space="preserve">Designed By: </t>
  </si>
  <si>
    <t>(Current draws listed are 2400/3000HZ Temporal audible setting)</t>
  </si>
  <si>
    <t>Short Circuit Isolator (Class A)</t>
  </si>
  <si>
    <t>Detector Base w/Isolator (Class A)</t>
  </si>
  <si>
    <t>Current Draw from Install Manual</t>
  </si>
  <si>
    <t>User assumes all responsibility to ensure the quantities and current draw values in this worksheet are accurate prior to submittal.</t>
  </si>
  <si>
    <t>SLC Loop Alarm LED Current</t>
  </si>
  <si>
    <t>CA-6500</t>
  </si>
  <si>
    <t>NAC 3</t>
  </si>
  <si>
    <t>NAC 4</t>
  </si>
  <si>
    <t>NAC 5</t>
  </si>
  <si>
    <t>NAC 6</t>
  </si>
  <si>
    <t>I/O 3</t>
  </si>
  <si>
    <t>I/O 4</t>
  </si>
  <si>
    <t>NAC Circuit Configuration &amp; Voltage Drop (cont'd)</t>
  </si>
  <si>
    <t xml:space="preserve">SLC Type: </t>
  </si>
  <si>
    <t>Class B</t>
  </si>
  <si>
    <t>Class A</t>
  </si>
  <si>
    <t xml:space="preserve">SLC Loop Type: </t>
  </si>
  <si>
    <t>P-LINK (RS-485) (Both P-Link Circuits Combined)</t>
  </si>
  <si>
    <t>(Maximum current draw is 1 Amp per P-Link circuit, with 2 amps total)</t>
  </si>
  <si>
    <t>Note: The cabinet will house two 8 AH or 18 AH batteries.  The charging circuit is rated for up to two 55 AH batteries.</t>
  </si>
  <si>
    <t>FIB-1000</t>
  </si>
  <si>
    <t>Fiber Interface Board</t>
  </si>
  <si>
    <t>FCB-1000</t>
  </si>
  <si>
    <t>Fire Communications Bridge</t>
  </si>
  <si>
    <t>DRV-50</t>
  </si>
  <si>
    <t>LED Driver Module</t>
  </si>
  <si>
    <t>SPG-1000</t>
  </si>
  <si>
    <t>RLY-5</t>
  </si>
  <si>
    <t>Relay Expander</t>
  </si>
  <si>
    <t>Serial Parallel Gateway</t>
  </si>
  <si>
    <t>*Only enter quantity if PLINK power is being used to power devices</t>
  </si>
  <si>
    <t>DRV-50 LED Power</t>
  </si>
  <si>
    <t>RLY-5 Power</t>
  </si>
  <si>
    <t>LED-16 LED Power</t>
  </si>
  <si>
    <t>PLINK Devices</t>
  </si>
  <si>
    <t>APS-SA/APS-DA</t>
  </si>
  <si>
    <t>Addressable Pull Station Single/Dual Action</t>
  </si>
  <si>
    <t>LED Annunciator LED Power*</t>
  </si>
  <si>
    <t>Potter HS-24, 30cd, Hi db</t>
  </si>
  <si>
    <t>Potter HS-24, 60cd, Hi db</t>
  </si>
  <si>
    <t>Potter HS-24, 75cd, Hi db</t>
  </si>
  <si>
    <t>Potter HS-24, 110cd, Hi db</t>
  </si>
  <si>
    <t>Potter HS24-177,177cd, Hi db</t>
  </si>
  <si>
    <t>Potter CHS-24, 15cd, Hi db</t>
  </si>
  <si>
    <t>Potter CHS-24, 30cd, Hi db</t>
  </si>
  <si>
    <t>Potter CHS-24, 75cd, Hi db</t>
  </si>
  <si>
    <t>Potter CHS-24. 95cd, Hi db</t>
  </si>
  <si>
    <t>Potter CHS-24, 115cd, Hi db</t>
  </si>
  <si>
    <t>Potter CHS-24, 150cd, Hi db</t>
  </si>
  <si>
    <t>Potter CHS-24A, 15cd, Hi db</t>
  </si>
  <si>
    <t>Potter CHS-24A, 30cd, Hi db</t>
  </si>
  <si>
    <t>Potter CHS-24A, 60cd, Hi db</t>
  </si>
  <si>
    <t>Potter CHS-24A, 75cd, Hi db</t>
  </si>
  <si>
    <t>Potter CHS-24A, 110cd, Hi db</t>
  </si>
  <si>
    <t>Potter CHS-24B,CHS-24G,CHS-24R, 15cd, Hi db</t>
  </si>
  <si>
    <t>Potter CHS-24B,CHS-24G,CHS-24R, 30cd, Hi db</t>
  </si>
  <si>
    <t>Potter CHS-24B,CHS-24G,CHS-24R, 60cd, Hi db</t>
  </si>
  <si>
    <t>Potter CHS-24B,CHS-24G,CHS-24R, 75cd, Hi db</t>
  </si>
  <si>
    <t>Potter CHS-24B,CHS-24G,CHS-24R, 110cd, Hi db</t>
  </si>
  <si>
    <t>Potter CCHS-24A,CCHS-24B,CCHS-24G, 15cd, Hi db</t>
  </si>
  <si>
    <t>Potter CCHS-24A,CCHS-24B,CCHS-24G, 30cd, Hi db</t>
  </si>
  <si>
    <t>Potter CCHS-24A,CCHS-24B,CCHS-24G, 75cd, Hi db</t>
  </si>
  <si>
    <t>Potter CCHS-24A,CCHS-24B,CCHS-24G, 95cd, Hi db</t>
  </si>
  <si>
    <t>Potter CCHS-24A,CCHS-24B,CCHS-24G, 115cd, Hi db</t>
  </si>
  <si>
    <t>Potter CCHS-24R, 15cd, Hi db</t>
  </si>
  <si>
    <t>Potter CCHS-24R, 75cd, Hi db</t>
  </si>
  <si>
    <t>Potter CCHS-24R, 95cd, Hi db</t>
  </si>
  <si>
    <t>Potter CCHS-24R, 115cd, Hi db</t>
  </si>
  <si>
    <t>Potter HS-24-WP, HSLP-24-WP 75cd, Hi db</t>
  </si>
  <si>
    <t>Potter CHS-24A-WP,CHSLP-24A-WP 75cd, Hi db</t>
  </si>
  <si>
    <t>Gentex GES3-24 Strobe, 15cd</t>
  </si>
  <si>
    <t>Gentex GES3-24 Strobe, 30cd</t>
  </si>
  <si>
    <t>Gentex GES3-24 Strobe, 75cd</t>
  </si>
  <si>
    <t>Gentex GES3-24 Strobe, 110cd</t>
  </si>
  <si>
    <t>Gentex GES3-24 Strobe, 60cd</t>
  </si>
  <si>
    <t>Gentex GES24-177 Strobe, 177cd</t>
  </si>
  <si>
    <t>Gentex GCS24 Strobe, 15cd</t>
  </si>
  <si>
    <t>Gentex GCS24 Strobe, 30cd</t>
  </si>
  <si>
    <t>Gentex GCS24 Strobe, 75cd</t>
  </si>
  <si>
    <t>Gentex GCS24 Strobe, 95cd</t>
  </si>
  <si>
    <t>Gentex GCS24 Strobe, 115cd</t>
  </si>
  <si>
    <t>Gentex GCS24 Strobe, 150cd</t>
  </si>
  <si>
    <t>Potter CCHS-24R, 30cd, Hi db</t>
  </si>
  <si>
    <t>Gentex WGES24-75 Strobe, 75cd</t>
  </si>
  <si>
    <t>Gentex GESA24 Strobe, 15cd</t>
  </si>
  <si>
    <t>Gentex GESA24 Strobe, 30cd</t>
  </si>
  <si>
    <t>Gentex GESA24 Strobe, 60cd</t>
  </si>
  <si>
    <t>Gentex GESA24 Strobe,75cd</t>
  </si>
  <si>
    <t>Gentex GESA24 Strobe,110cd</t>
  </si>
  <si>
    <t>Gentex GESB24, GESG24, GESR24 Strobe, 15cd</t>
  </si>
  <si>
    <t>Gentex GESB24, GESG24, GESR24 Strobe, 30cd</t>
  </si>
  <si>
    <t>Gentex GESB24, GESG24, GESR24 Strobe, 60cd</t>
  </si>
  <si>
    <t>Gentex GESB24, GESG24, GESR24 Strobe, 75cd</t>
  </si>
  <si>
    <t>Gentex GESB24, GESG24, GESR24 Strobe, 110cd</t>
  </si>
  <si>
    <t>Gentex GCSA24, GCSB24, GCSG24 Strobe, 15cd</t>
  </si>
  <si>
    <t>Gentex GCSA24, GCSB24, GCSG24 Strobe, 30cd</t>
  </si>
  <si>
    <t>Gentex GCSA24, GCSB24, GCSG24 Strobe, 75cd</t>
  </si>
  <si>
    <t>Gentex GCSA24, GCSB24, GCSG24 Strobe, 95cd</t>
  </si>
  <si>
    <t>Gentex GCSA24, GCSB24, GCSG24 Strobe, 115cd</t>
  </si>
  <si>
    <t>Gentex GCSR24 Strobe, 15cd</t>
  </si>
  <si>
    <t>Gentex GCSR24 Strobe, 30cd</t>
  </si>
  <si>
    <t>Gentex GCSR24 Strobe, 75cd</t>
  </si>
  <si>
    <t>Gentex GCSR24 Strobe, 95cd</t>
  </si>
  <si>
    <t>Gentex GCSR24 Strobe, 110cd</t>
  </si>
  <si>
    <t>Gentex WGESA24 Strobe, 75cd</t>
  </si>
  <si>
    <t>Gentex WGESB24, WGESG24, WGESR24 Strobe, 75cd</t>
  </si>
  <si>
    <t>Gentex SSPK24WLP Strobe, 15cd</t>
  </si>
  <si>
    <t>Gentex SSPK24WLP Strobe, 30cd</t>
  </si>
  <si>
    <t>Gentex SSPK24WLP Strobe, 60cd</t>
  </si>
  <si>
    <t>Gentex SSPK24WLP Strobe, 75cd</t>
  </si>
  <si>
    <t>Gentex SSPK24WLP Strobe, 110cd</t>
  </si>
  <si>
    <t>Gentex GX93 Mini Horn</t>
  </si>
  <si>
    <t>Gentex SSPK24CLP Strobe, 15cd</t>
  </si>
  <si>
    <t>Gentex SSPK24CLP Strobe, 30cd</t>
  </si>
  <si>
    <t>Gentex SSPK24CLP Strobe, 75cd</t>
  </si>
  <si>
    <t>Gentex SSPK24CLP Strobe, 95cd</t>
  </si>
  <si>
    <t>Gentex SSPK24CLP Strobe, 115cd</t>
  </si>
  <si>
    <t>Gentex SSPKA24 Strobe, 15/75cd</t>
  </si>
  <si>
    <t>Gentex SSPKB24 Strobe, 15/75cd</t>
  </si>
  <si>
    <t>Gentex SSPKG24 Strobe, 15/75cd</t>
  </si>
  <si>
    <t>Gentex SSPKR24 Strobe, 15/75cd</t>
  </si>
  <si>
    <t>Gentex GEH24 Horn, High db</t>
  </si>
  <si>
    <t>Potter S-24 Strobe, 15cd</t>
  </si>
  <si>
    <t>Potter S-24 Strobe, 30cd</t>
  </si>
  <si>
    <t>Potter S-24 Strobe, 60cd</t>
  </si>
  <si>
    <t>Potter S-24 Strobe, 75cd</t>
  </si>
  <si>
    <t>Potter S-24 Strobe, 110cd</t>
  </si>
  <si>
    <t>Potter S24-177 Strobe, 177cd</t>
  </si>
  <si>
    <t>Potter CS-24 Strobe, 15cd</t>
  </si>
  <si>
    <t>Potter CS-24 Strobe, 30cd</t>
  </si>
  <si>
    <t>Potter CS-24 Strobe, 75cd</t>
  </si>
  <si>
    <t>Potter CS-24 Strobe, 95cd</t>
  </si>
  <si>
    <t>Potter CS-24 Strobe, 115cd</t>
  </si>
  <si>
    <t>Potter CS-24 Strobe, 150cd</t>
  </si>
  <si>
    <t>Potter S-24-WP Strobe, 75cd</t>
  </si>
  <si>
    <t>Potter CS-24WA Strobe, 15cd</t>
  </si>
  <si>
    <t>Potter CS-24WA Strobe, 30cd</t>
  </si>
  <si>
    <t>Potter CS-24WA Strobe, 60cd</t>
  </si>
  <si>
    <t>Potter CS-24WA Strobe,75cd</t>
  </si>
  <si>
    <t>Potter CS-24WA Strobe,110cd</t>
  </si>
  <si>
    <t>Potter CS-24WB,CS-24WG,CS-24WR Strobe, 15cd</t>
  </si>
  <si>
    <t>Potter CS-24WB,CS-24WG,CS-24WR Strobe, 30cd</t>
  </si>
  <si>
    <t>Potter CS-24WB,CS-24WG,CS-24WR Strobe, 60cd</t>
  </si>
  <si>
    <t>Potter CS-24WB,CS-24WG,CS-24WR Strobe, 75cd</t>
  </si>
  <si>
    <t>Potter CS-24WB,CS-24WG,CS-24WR Strobe, 110cd</t>
  </si>
  <si>
    <t>Potter CCS-24A,CCS-24B,CCS-24G Strobe, 15cd</t>
  </si>
  <si>
    <t>Potter CCS-24A,CCS-24B,CCS-24G Strobe, 30cd</t>
  </si>
  <si>
    <t>Potter CCS-24A,CCS-24B,CCS-24G Strobe, 75cd</t>
  </si>
  <si>
    <t>Potter CCS-24A,CCS-24B,CCS-24G Strobe, 95cd</t>
  </si>
  <si>
    <t>Potter CCS-24A,CCS-24B,CCS-24G Strobe, 115cd</t>
  </si>
  <si>
    <t>Potter CCS-24R Strobe, 15cd</t>
  </si>
  <si>
    <t>Potter CCS-24R Strobe, 30cd</t>
  </si>
  <si>
    <t>Potter CCS-24R Strobe, 75cd</t>
  </si>
  <si>
    <t>Potter CCS-24R Strobe, 95cd</t>
  </si>
  <si>
    <t>Potter CCS-24R Strobe, 110cd</t>
  </si>
  <si>
    <t>Potter SPKSTR-24WLP, 15cd</t>
  </si>
  <si>
    <t>Potter SPKSTR-24WLP Strobe, 30cd</t>
  </si>
  <si>
    <t>Potter SPKSTR-24WLP Strobe, 60cd</t>
  </si>
  <si>
    <t>Potter SPKSTR-24WLP Strobe, 75cd</t>
  </si>
  <si>
    <t>Potter SPKSTR-24WLP Strobe, 110cd</t>
  </si>
  <si>
    <t>Potter SPKSTR-24CLP Strobe, 30cd</t>
  </si>
  <si>
    <t>Potter SPKSTR-24CLP Strobe 15cd</t>
  </si>
  <si>
    <t>Potter SPKSTR-24CLP Strobe, 75cd</t>
  </si>
  <si>
    <t>Potter SPKSTR-24CLP Strobe, 95cd</t>
  </si>
  <si>
    <t>Potter SPKSTR-24CLP Strobe, 115cd</t>
  </si>
  <si>
    <t>Potter CSPKSTR-24A Strobe, 15/75cd</t>
  </si>
  <si>
    <t>Potter CSPKSTR-24B Strobe, 15/75cd</t>
  </si>
  <si>
    <t>Potter CSPKSTR-24G Strobe, 15/75cd</t>
  </si>
  <si>
    <t>Potter CSPKSTR-24R Strobe, 15/75cd</t>
  </si>
  <si>
    <t>Potter EH-24 Horn, High db</t>
  </si>
  <si>
    <t>Potter HS-24, 15cd, Hi db</t>
  </si>
  <si>
    <t>Potter MHT-1224 GX93 Mini Horn</t>
  </si>
  <si>
    <t>DDA</t>
  </si>
  <si>
    <t>Addressable Duct Detector</t>
  </si>
  <si>
    <t>Potter LFH-24 LF Horn, Temporal 3 Normal db</t>
  </si>
  <si>
    <t>Potter LFH-24 LF Horn, Temporal 3 Loud db</t>
  </si>
  <si>
    <t>Potter LFH-24 LF Horn, Temporal 4 Normal db</t>
  </si>
  <si>
    <t>Potter LFH-24 LF Horn, Temporal 4 Loud db</t>
  </si>
  <si>
    <t>Gentex GHLF LF Horn, Temporal 3 Normal db</t>
  </si>
  <si>
    <t>Gentex GHLF LF Horn, Temporal 3 Loud db</t>
  </si>
  <si>
    <t>Gentex GHLF LF Horn, Temporal 4 Normal db</t>
  </si>
  <si>
    <t>Gentex GHLF LF Horn, Temporal 4 Loud db</t>
  </si>
  <si>
    <t>Micro Input Module</t>
  </si>
  <si>
    <t>PAD100-MIM</t>
  </si>
  <si>
    <t>PAD100-TRTI</t>
  </si>
  <si>
    <t>Two Relay Two Input Module</t>
  </si>
  <si>
    <t>PAD100-OROI</t>
  </si>
  <si>
    <t>One Relay One Input Module</t>
  </si>
  <si>
    <t>PAD100-DIM</t>
  </si>
  <si>
    <t>Dual Input Module</t>
  </si>
  <si>
    <t>PAD100-SIM</t>
  </si>
  <si>
    <t>Single Input Module</t>
  </si>
  <si>
    <t>PAD100-RM</t>
  </si>
  <si>
    <t>Relay Module</t>
  </si>
  <si>
    <t>Conventional Zone Module</t>
  </si>
  <si>
    <t>Notification Appliance Circuit</t>
  </si>
  <si>
    <t>Isolator Module</t>
  </si>
  <si>
    <t>PAD100-DRTS</t>
  </si>
  <si>
    <t>Duct Remote Test Switch</t>
  </si>
  <si>
    <t>PAD100-LEDK</t>
  </si>
  <si>
    <t>Addressable LED w/ Key Switch</t>
  </si>
  <si>
    <t>PAD100-LED</t>
  </si>
  <si>
    <t>LED Module</t>
  </si>
  <si>
    <t>MC-1000</t>
  </si>
  <si>
    <t>Multi-Connect Expander</t>
  </si>
  <si>
    <t>PAD100-SM</t>
  </si>
  <si>
    <t>Speaker Module</t>
  </si>
  <si>
    <t>PAD100-PSSA/PSDA</t>
  </si>
  <si>
    <t>Flush Mount LCD Annunciator</t>
  </si>
  <si>
    <t>Flush Mount LED Annunciator</t>
  </si>
  <si>
    <t>Potter PAD100-NAC Output Module</t>
  </si>
  <si>
    <t>Potter PAD100-ZM Conv Zone Module</t>
  </si>
  <si>
    <t>CHS-24B-WP,CHS-24G-WP,CSH-24R-WP, 75cd, Hi db</t>
  </si>
  <si>
    <t>CHSLP-24B-WP,CHSLP-24G-WP,CHSLP-24R-WP, 75cd, Hi db</t>
  </si>
  <si>
    <t>Potter HP-25T MiniHorn, Syncable</t>
  </si>
  <si>
    <t>Analog Carbon Monoxide Detector</t>
  </si>
  <si>
    <t>PAD100-ZM*</t>
  </si>
  <si>
    <t>PAD100-NAC*</t>
  </si>
  <si>
    <t>PAD100-SB*</t>
  </si>
  <si>
    <t>Potter PAD100-DUCTR Duct Det w/ Relay</t>
  </si>
  <si>
    <t>IM/IB/SCI/AIB Class B **</t>
  </si>
  <si>
    <t>See the installation manual for special considerations when installing IM, IB, AIB, SCI devices on Class B loops.</t>
  </si>
  <si>
    <t>PAD100-SLCE-127</t>
  </si>
  <si>
    <t>Potter SH-1224  15cd, Hi db</t>
  </si>
  <si>
    <t>Potter SH-1224  15cd, Med db</t>
  </si>
  <si>
    <t>Potter SH-1224  15cd, Lo db</t>
  </si>
  <si>
    <t>Potter SH-1224  35cd, Hi db</t>
  </si>
  <si>
    <t>Potter SH-1224  35cd, Med db</t>
  </si>
  <si>
    <t>Potter SH-1224  35cd, Lo db</t>
  </si>
  <si>
    <t>Potter SH-1224  60cd, Hi db</t>
  </si>
  <si>
    <t>Potter SH-1224  60cd, Med db</t>
  </si>
  <si>
    <t>Potter SH-1224  60cd, Lo db</t>
  </si>
  <si>
    <t>Potter SH-1224  75cd, Hi db</t>
  </si>
  <si>
    <t>Potter SH-1224  75cd, Med db</t>
  </si>
  <si>
    <t>Potter SH-1224  75cd, Lo db</t>
  </si>
  <si>
    <t>Potter SH-1224  95cd, Hi db</t>
  </si>
  <si>
    <t>Potter SH-1224  95cd, Med db</t>
  </si>
  <si>
    <t>Potter SH-1224  95cd, Lo db</t>
  </si>
  <si>
    <t>Potter SH-1224  110cd, Hi db</t>
  </si>
  <si>
    <t>Potter SH-1224  110cd, Med db</t>
  </si>
  <si>
    <t>Potter SH-1224  110cd, Lo db</t>
  </si>
  <si>
    <t>Potter SH-1224WP 15cd, Hi db</t>
  </si>
  <si>
    <t>Potter SH-1224WP 15cd, Med db</t>
  </si>
  <si>
    <t>Potter SH-1224WP 15cd, Lo db</t>
  </si>
  <si>
    <t>Potter SH-1224WP 35cd, Hi db</t>
  </si>
  <si>
    <t>Potter SH-1224WP 35cd, Med db</t>
  </si>
  <si>
    <t>Potter SH-1224WP 35cd, Lo db</t>
  </si>
  <si>
    <t>Potter SH-1224WP 60cd, Hi db</t>
  </si>
  <si>
    <t>Potter SH-1224WP 60cd, Med db</t>
  </si>
  <si>
    <t>Potter SH-1224WP 60cd, Lo db</t>
  </si>
  <si>
    <t>Potter SH-1224WP 75cd, Hi db</t>
  </si>
  <si>
    <t>Potter SH-1224WP 75cd, Med db</t>
  </si>
  <si>
    <t>Potter SH-1224WP 75cd, Lo db</t>
  </si>
  <si>
    <t>Potter SH-1224WP 95cd, Hi db</t>
  </si>
  <si>
    <t>Potter SH-1224WP 95cd, Med db</t>
  </si>
  <si>
    <t>Potter SH-1224WP 95cd, Lo db</t>
  </si>
  <si>
    <t>Potter SH-1224WP 110cd, Hi db</t>
  </si>
  <si>
    <t>Potter SH-1224WP 110cd, Med db</t>
  </si>
  <si>
    <t>Potter SH-1224WP 110cd, Lo db</t>
  </si>
  <si>
    <t>Potter SH-24H  95cd, Hi db</t>
  </si>
  <si>
    <t>Potter SH-24H  95cd, Med db</t>
  </si>
  <si>
    <t>Potter SH-24H  95cd, Lo db</t>
  </si>
  <si>
    <t>Potter SH-24H  110cd, Hi db</t>
  </si>
  <si>
    <t>Potter SH-24H  110cd, Med db</t>
  </si>
  <si>
    <t>Potter SH-24H  110cd, Lo db</t>
  </si>
  <si>
    <t>Potter SH-24H  135cd, Hi db</t>
  </si>
  <si>
    <t>Potter SH-24H  135cd, Med db</t>
  </si>
  <si>
    <t>Potter SH-24H  135cd, Lo db</t>
  </si>
  <si>
    <t>Potter SH-24H  150cd, Hi db</t>
  </si>
  <si>
    <t>Potter SH-24H  150cd, Med db</t>
  </si>
  <si>
    <t>Potter SH-24H  150cd, Lo db</t>
  </si>
  <si>
    <t>Potter SH-24H  177cd, Hi db</t>
  </si>
  <si>
    <t>Potter SH-24H  177cd, Med db</t>
  </si>
  <si>
    <t>Potter SH-24H  177cd, Lo db</t>
  </si>
  <si>
    <t>Potter SH-24H  185cd, Hi db</t>
  </si>
  <si>
    <t>Potter SH-24H  185cd, Med db</t>
  </si>
  <si>
    <t>Potter SH-24H  185cd, Lo db</t>
  </si>
  <si>
    <t>Potter SH-24H-WP  95cd, Hi db</t>
  </si>
  <si>
    <t>Potter SH-24H-WP  95cd, Med db</t>
  </si>
  <si>
    <t>Potter SH-24H-WP  95cd, Lo db</t>
  </si>
  <si>
    <t>Potter SH-24H-WP  110cd, Hi db</t>
  </si>
  <si>
    <t>Potter SH-24H-WP  110cd, Med db</t>
  </si>
  <si>
    <t>Potter SH-24H-WP  110cd, Lo db</t>
  </si>
  <si>
    <t>Potter SH-24H-WP  135cd, Hi db</t>
  </si>
  <si>
    <t>Potter SH-24H-WP  135cd, Med db</t>
  </si>
  <si>
    <t>Potter SH-24H-WP  135cd, Lo db</t>
  </si>
  <si>
    <t>Potter SH-24H-WP  150cd, Hi db</t>
  </si>
  <si>
    <t>Potter SH-24H-WP  150cd, Med db</t>
  </si>
  <si>
    <t>Potter SH-24H-WP  150cd, Lo db</t>
  </si>
  <si>
    <t>Potter SH-24H-WP  177cd, Hi db</t>
  </si>
  <si>
    <t>Potter SH-24H-WP  177cd, Med db</t>
  </si>
  <si>
    <t>Potter SH-24H-WP  177cd, Lo db</t>
  </si>
  <si>
    <t>Potter SH-24H-WP  185cd, Hi db</t>
  </si>
  <si>
    <t>Potter SH-24H-WP  185cd, Med db</t>
  </si>
  <si>
    <t>Potter SH-24H-WP  185cd, Lo db</t>
  </si>
  <si>
    <t>Potter SH24C-3075110 30cd, Hi db</t>
  </si>
  <si>
    <t>Potter SH24C-3075110 30cd, Lo db</t>
  </si>
  <si>
    <t>Potter SH24C-3075110 75cd, Hi db</t>
  </si>
  <si>
    <t>Potter SH24C-3075110 75cd, Lo db</t>
  </si>
  <si>
    <t>Potter SH24C-3075110 110cd, Hi db</t>
  </si>
  <si>
    <t>Potter SH24C-3075110 110cd, Lo db</t>
  </si>
  <si>
    <t>Potter SH24C-177, 177cd, Hi db</t>
  </si>
  <si>
    <t>Potter SH24C-177, 177cd, Lo db</t>
  </si>
  <si>
    <t>Potter SL-1224 Strobe 15cd</t>
  </si>
  <si>
    <t>Potter SL-1224 Strobe 35cd</t>
  </si>
  <si>
    <t>Potter SL-1224 Strobe 60cd</t>
  </si>
  <si>
    <t>Potter SL-1224 Strobe 75cd</t>
  </si>
  <si>
    <t>Potter SL-1224 Strobe 95cd</t>
  </si>
  <si>
    <t>Potter SL-1224 Strobe 110cd</t>
  </si>
  <si>
    <t>Potter SL-1224WP Strobe 15cd</t>
  </si>
  <si>
    <t>Potter SL-1224WP Strobe 35cd</t>
  </si>
  <si>
    <t>Potter SL-1224WP Strobe 60cd</t>
  </si>
  <si>
    <t>Potter SL-1224WP Strobe 75cd</t>
  </si>
  <si>
    <t>Potter SL-1224WP Strobe 95cd</t>
  </si>
  <si>
    <t>Potter SL-1224WP Strobe 110cd</t>
  </si>
  <si>
    <t>Potter SL-24H Strobe 95cd</t>
  </si>
  <si>
    <t>Potter SL-24H Strobe 110cd</t>
  </si>
  <si>
    <t>Potter SL-24H Strobe 135cd</t>
  </si>
  <si>
    <t>Potter SL-24H Strobe 150cd</t>
  </si>
  <si>
    <t>Potter SL-24H Strobe 177cd</t>
  </si>
  <si>
    <t>Potter SL-24H Strobe 185cd</t>
  </si>
  <si>
    <t>Potter SL-24H-WP Strobe 95cd</t>
  </si>
  <si>
    <t>Potter SL-24H-WP Strobe 110cd</t>
  </si>
  <si>
    <t>Potter SL-24H-WP Strobe 135cd</t>
  </si>
  <si>
    <t>Potter SL-24H-WP Strobe 150cd</t>
  </si>
  <si>
    <t>Potter SL-24H-WP Strobe 177cd</t>
  </si>
  <si>
    <t>Potter SL-24H-WP Strobe 185cd</t>
  </si>
  <si>
    <t>Potter SL24C-3075110 Strobe 30cd</t>
  </si>
  <si>
    <t>Potter SL24C-3075110 Strobe 75cd</t>
  </si>
  <si>
    <t>Potter SL24C-3075110 Strobe 110cd</t>
  </si>
  <si>
    <t>Potter SL24C-177 Strobe 177cd</t>
  </si>
  <si>
    <t>Potter H-1224 Horn, Hi db</t>
  </si>
  <si>
    <t>Potter H-1224 Horn, Med db</t>
  </si>
  <si>
    <t>Potter H-1224 Horn, Lo db</t>
  </si>
  <si>
    <t>DACT Card</t>
  </si>
  <si>
    <t>PAD100-IM</t>
  </si>
  <si>
    <t>PAD100-IB</t>
  </si>
  <si>
    <t>Addressable Sounder Base</t>
  </si>
  <si>
    <t>Addressable Relay Base</t>
  </si>
  <si>
    <t>Addressable Isolator Base</t>
  </si>
  <si>
    <t>Potter PAD100-SB Sounder Base</t>
  </si>
  <si>
    <t>Device Addresses Used:</t>
  </si>
  <si>
    <t xml:space="preserve">Device Addresses Available: </t>
  </si>
  <si>
    <t>Potter LFHS-15 Temporal 3 Normal db</t>
  </si>
  <si>
    <t>Potter LFHS-15 Temporal 3 Loud db</t>
  </si>
  <si>
    <t>Potter LFHS-15 Temporal 4 Normal db</t>
  </si>
  <si>
    <t>Potter LFHS-15 Temporal 4 Loud db</t>
  </si>
  <si>
    <t>Potter LFHS-110 Temporal 3 Normal db</t>
  </si>
  <si>
    <t>Potter LFHS-110 Temporal 3 Loud db</t>
  </si>
  <si>
    <t>Potter LFHS-110 Temporal 4 Normal db</t>
  </si>
  <si>
    <t>Potter LFHS-110 Temporal 4 Loud db</t>
  </si>
  <si>
    <t>Potter LFHS-177 Temporal 3 Normal db</t>
  </si>
  <si>
    <t>Potter LFHS-177 Temporal 3 Loud db</t>
  </si>
  <si>
    <t>Potter LFHS-177 Temporal 4 Normal db</t>
  </si>
  <si>
    <t>Potter LFHS-177 Temporal 4 Loud db</t>
  </si>
  <si>
    <t>Gentex GHSLF-15 Temporal 3 Normal db</t>
  </si>
  <si>
    <t>Gentex GHSLF-15 Temporal 3 Loud db</t>
  </si>
  <si>
    <t>Gentex GHSLF-15 Temporal 4 Normal db</t>
  </si>
  <si>
    <t>Gentex GHSLF-15 Temporal 4 Loud db</t>
  </si>
  <si>
    <t>Gentex GHSLF-110 Temporal 3 Normal db</t>
  </si>
  <si>
    <t>Gentex GHSLF-110 Temporal 3 Loud db</t>
  </si>
  <si>
    <t>Gentex GHSLF-110 Temporal 4 Normal db</t>
  </si>
  <si>
    <t>Gentex GHSLF-110 Temporal 4 Loud db</t>
  </si>
  <si>
    <t>Gentex GHSLF-177 Temporal 3 Normal db</t>
  </si>
  <si>
    <t>Gentex GHSLF-177 Temporal 3 Loud db</t>
  </si>
  <si>
    <t>Gentex GHSLF-177 Temporal 4 Normal db</t>
  </si>
  <si>
    <t>Gentex GHSLF-177 Temporal 4 Loud db</t>
  </si>
  <si>
    <t>Potter CPS-24 Photo Smoke Det</t>
  </si>
  <si>
    <t>CS-24A-WP,CS-24B-WP,CS-24G-WP,CS-24R-WP Strobe, 75cd</t>
  </si>
  <si>
    <t>CSLP-24A-WP,CS-24B-WP,CS-24G-WP,CS-24R-WP Strobe, 75cd</t>
  </si>
  <si>
    <t>Clifford and Snell YL6 Explsn Proof Strobe</t>
  </si>
  <si>
    <t>Clifford and Snell YO6 Explsn Proof Sounder</t>
  </si>
  <si>
    <t>Clifford and Snell V6 Explsn Proof Strobe 5 Joule</t>
  </si>
  <si>
    <t>Clifford and Snell V6 Explsn Proof Strobe 10 Joule</t>
  </si>
  <si>
    <t>Clifford and Snell V6 Explsn Proof Strobe 20 Joule</t>
  </si>
  <si>
    <t>Potter PAD100-LFSB Sounder Base</t>
  </si>
  <si>
    <r>
      <t xml:space="preserve">Potter CO-12/24 CO Detector </t>
    </r>
    <r>
      <rPr>
        <b/>
        <sz val="9"/>
        <color indexed="8"/>
        <rFont val="Calibri"/>
        <family val="2"/>
      </rPr>
      <t>(Obsolete)</t>
    </r>
  </si>
  <si>
    <r>
      <t xml:space="preserve">Potter PS-24 Photo Smoke Det </t>
    </r>
    <r>
      <rPr>
        <b/>
        <sz val="9"/>
        <color indexed="8"/>
        <rFont val="Calibri"/>
        <family val="2"/>
      </rPr>
      <t>(Obsolete)</t>
    </r>
  </si>
  <si>
    <t>IDC-6</t>
  </si>
  <si>
    <t>Initating Zone Expander</t>
  </si>
  <si>
    <t>Initating Zone Expander Power*</t>
  </si>
  <si>
    <t>PFC-6000 / P Series</t>
  </si>
  <si>
    <t>NOHMI-SLCE-127**</t>
  </si>
  <si>
    <t>**REQUIRED IF USING NOHMI PROTOCOL SLC DEVICES</t>
  </si>
  <si>
    <t>UD-2000 / UD-1000</t>
  </si>
  <si>
    <t>NCF-1000</t>
  </si>
  <si>
    <t>NCE-1000</t>
  </si>
  <si>
    <t>Network Card Fiber</t>
  </si>
  <si>
    <t>Network Card Ethernet</t>
  </si>
  <si>
    <t>PAD-PD</t>
  </si>
  <si>
    <t>PAD-PHD</t>
  </si>
  <si>
    <t>PAD-HD</t>
  </si>
  <si>
    <t>PAD-CD</t>
  </si>
  <si>
    <t>PAD-DUCT</t>
  </si>
  <si>
    <t>PAD-DUCTR*</t>
  </si>
  <si>
    <t>Add. Duct Detector w/Relay</t>
  </si>
  <si>
    <t>Add. Pull Station Single/Dual Action</t>
  </si>
  <si>
    <t>PAD100-RB</t>
  </si>
  <si>
    <t>Max Load (amps)</t>
  </si>
  <si>
    <t>Addressable Fire Alarm</t>
  </si>
  <si>
    <t>to these bottom rows</t>
  </si>
  <si>
    <t>#12 Stranded</t>
  </si>
  <si>
    <t>P-LINK Devices</t>
  </si>
  <si>
    <t>Releasing</t>
  </si>
  <si>
    <t>PAD-PCD</t>
  </si>
  <si>
    <t>PAD-PHCD</t>
  </si>
  <si>
    <r>
      <t>Relay Expander Power</t>
    </r>
    <r>
      <rPr>
        <b/>
        <sz val="9"/>
        <color indexed="8"/>
        <rFont val="Calibri"/>
        <family val="2"/>
      </rPr>
      <t>*</t>
    </r>
  </si>
  <si>
    <r>
      <t>LED Driver Module LED Power</t>
    </r>
    <r>
      <rPr>
        <b/>
        <sz val="9"/>
        <color indexed="8"/>
        <rFont val="Calibri"/>
        <family val="2"/>
      </rPr>
      <t>*</t>
    </r>
  </si>
  <si>
    <t>Analog Smoke/Carbon Monoxide Detector</t>
  </si>
  <si>
    <t>Analog Smoke/Heat/Carbon Detector</t>
  </si>
  <si>
    <t>PAD100-LFSB*</t>
  </si>
  <si>
    <t>Addressable Low Frequency Sounder Base</t>
  </si>
  <si>
    <t>AFC / ARC / IPA Series - PAD100/200</t>
  </si>
  <si>
    <t>AFC / ARC / IPA Series - PAD300</t>
  </si>
  <si>
    <t>PAD300-PD</t>
  </si>
  <si>
    <t>PAD300-PD-I</t>
  </si>
  <si>
    <t>Analog Photo Smoke W/ Isolator</t>
  </si>
  <si>
    <t>PAD300-PHD</t>
  </si>
  <si>
    <t>PAD300-PHD-I</t>
  </si>
  <si>
    <t>Analog Photo Smoke/Heat/Isolater</t>
  </si>
  <si>
    <t>PAD300-HD</t>
  </si>
  <si>
    <t>PAD300-HD-I</t>
  </si>
  <si>
    <t>Analog Fixed Temp Heat W/ Isolator</t>
  </si>
  <si>
    <t>PAD300-CD</t>
  </si>
  <si>
    <t>PAD300-CD-I</t>
  </si>
  <si>
    <t>PAD300-PCD-I</t>
  </si>
  <si>
    <t>PAD300-PCD</t>
  </si>
  <si>
    <t>PAD300-PHCD</t>
  </si>
  <si>
    <t>PAD300-PHCD-I</t>
  </si>
  <si>
    <t>PAD300-DD</t>
  </si>
  <si>
    <t>PAD300-SB***</t>
  </si>
  <si>
    <t>PAD300-LFSB***</t>
  </si>
  <si>
    <t>PAD300-RB*</t>
  </si>
  <si>
    <t>PAD300-IB</t>
  </si>
  <si>
    <t>***</t>
  </si>
  <si>
    <t>Requires Aux Sounder Base Power (Configure Below)</t>
  </si>
  <si>
    <t>Potter PDC-6-24 Bell</t>
  </si>
  <si>
    <t>Potter PDC-8-24 Bell</t>
  </si>
  <si>
    <t>Potter PDC-10-24 Bell</t>
  </si>
  <si>
    <r>
      <t xml:space="preserve">Potter MBA-246 Bell </t>
    </r>
    <r>
      <rPr>
        <b/>
        <sz val="9"/>
        <color rgb="FF000000"/>
        <rFont val="Calibri"/>
        <family val="2"/>
      </rPr>
      <t>(Obsolete)</t>
    </r>
  </si>
  <si>
    <r>
      <t xml:space="preserve">Potter MBA-248 Bell </t>
    </r>
    <r>
      <rPr>
        <b/>
        <sz val="9"/>
        <color rgb="FF000000"/>
        <rFont val="Calibri"/>
        <family val="2"/>
      </rPr>
      <t>(Obsolete)</t>
    </r>
  </si>
  <si>
    <r>
      <t>Potter MBA-2410 Bell</t>
    </r>
    <r>
      <rPr>
        <b/>
        <sz val="9"/>
        <color rgb="FF000000"/>
        <rFont val="Calibri"/>
        <family val="2"/>
      </rPr>
      <t xml:space="preserve"> (Obsolete)</t>
    </r>
  </si>
  <si>
    <t>Federal Signal FHEX Explsn Proof Horn</t>
  </si>
  <si>
    <t>Federal Signal FSEX &amp; FSEX-HI Explsn Proof Strobe</t>
  </si>
  <si>
    <t>Potter PAD300-SB Sounder Base</t>
  </si>
  <si>
    <t>Potter PAD300-LFSB Sounder Base</t>
  </si>
  <si>
    <t xml:space="preserve">Air Products MS-RA &amp; MS-KA/P/R </t>
  </si>
  <si>
    <t>Potter CPSD-24V Photo Smoke Det</t>
  </si>
  <si>
    <t>Potter CPSHD-24H Photo/Heat Det</t>
  </si>
  <si>
    <r>
      <t xml:space="preserve">Potter PS-24H Photo/Heat Det </t>
    </r>
    <r>
      <rPr>
        <b/>
        <sz val="9"/>
        <color rgb="FF000000"/>
        <rFont val="Calibri"/>
        <family val="2"/>
      </rPr>
      <t>(Obsolete)</t>
    </r>
  </si>
  <si>
    <t>Potter AFC-1000
Battery &amp; Voltage Drop
Calculations</t>
  </si>
  <si>
    <t>AFC-1000</t>
  </si>
  <si>
    <t>SLC Expander (10 Max)</t>
  </si>
  <si>
    <t>RA-6075/R</t>
  </si>
  <si>
    <t>RA-6500 (R/F)</t>
  </si>
  <si>
    <t>LED-16 (F)</t>
  </si>
  <si>
    <t>LED-16 (F)*</t>
  </si>
  <si>
    <t>PE-HS 15 cd Normal db</t>
  </si>
  <si>
    <t>PE-HS 15 cd Loud db</t>
  </si>
  <si>
    <t>PE-HS 30 cd Normal db</t>
  </si>
  <si>
    <t>PE-HS 30 cd Loud db</t>
  </si>
  <si>
    <t>PE-HS 75 cd Normal db</t>
  </si>
  <si>
    <t>PE-HS 75 cd Loud db</t>
  </si>
  <si>
    <t>PE-HS 110 cd Normal db</t>
  </si>
  <si>
    <t>PE-HS 110 cd Loud db</t>
  </si>
  <si>
    <t>PE-HS 135 cd Normal db</t>
  </si>
  <si>
    <t>PE-HS 135 cd Loud db</t>
  </si>
  <si>
    <t>PE-HS 185 cd Normal db</t>
  </si>
  <si>
    <t>PE-HS 185 cd Loud db</t>
  </si>
  <si>
    <t>PE-HSC 15 cd Normal db</t>
  </si>
  <si>
    <t>PE-HSC 15 cd Loud db</t>
  </si>
  <si>
    <t>PE-HSC 30 cd Normal db</t>
  </si>
  <si>
    <t>PE-HSC 30 cd Loud db</t>
  </si>
  <si>
    <t>PE-HSC 75 cd Normal db</t>
  </si>
  <si>
    <t>PE-HSC 75 cd Loud db</t>
  </si>
  <si>
    <t>PE-HSC 110 cd Normal db</t>
  </si>
  <si>
    <t>PE-HSC 110 cd Loud db</t>
  </si>
  <si>
    <t>PE-HSC 150 cd Normal db</t>
  </si>
  <si>
    <t>PE-HSC 150 cd Loud db</t>
  </si>
  <si>
    <t>PE-HSC 177 cd Normal db</t>
  </si>
  <si>
    <t>PE-HSC 177 cd Loud db</t>
  </si>
  <si>
    <t>PE-LFHN Continuous</t>
  </si>
  <si>
    <t>PE-LFHN Temporal 3</t>
  </si>
  <si>
    <t>PE-LFHN Temporal 3/4</t>
  </si>
  <si>
    <t>PE-LFHS 110 cd</t>
  </si>
  <si>
    <t>PE-LFHS 177 cd</t>
  </si>
  <si>
    <t>Analog Smoke/CO Detector W/Isolater</t>
  </si>
  <si>
    <t>Analog Smoke/CO Detector</t>
  </si>
  <si>
    <t>Analog CO Detector W/Isolater</t>
  </si>
  <si>
    <t>Analog CO Detector</t>
  </si>
  <si>
    <t>Analog Smoke/Heat/CO Detector</t>
  </si>
  <si>
    <t>Analog Smoke/Heat/CO Detector W/ Isolater</t>
  </si>
  <si>
    <t>PSK-1000</t>
  </si>
  <si>
    <t>Programmable Soft Key</t>
  </si>
  <si>
    <t>Potter PE-ST Strobe, 15cd</t>
  </si>
  <si>
    <t>Potter PE-ST Strobe, 30cd</t>
  </si>
  <si>
    <t>Potter PE-ST Strobe, 75cd</t>
  </si>
  <si>
    <t>Potter PE-ST Strobe, 110cd</t>
  </si>
  <si>
    <t>Potter PE-ST Strobe, 135cd</t>
  </si>
  <si>
    <t>Potter PE-ST Strobe, 185cd</t>
  </si>
  <si>
    <t>Potter PE-STC  Strobe, 15cd</t>
  </si>
  <si>
    <t>Potter PE-STC  Strobe, 30cd</t>
  </si>
  <si>
    <t>Potter PE-STC  Strobe, 75cd</t>
  </si>
  <si>
    <t>Potter PE-STC  Strobe, 135cd</t>
  </si>
  <si>
    <t>Potter PE-STC  Strobe, 150cd</t>
  </si>
  <si>
    <t>Potter PE-STC  Strobe, 177cd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</si>
</sst>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0000"/>
  </numFmts>
  <fonts count="2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9"/>
      <name val="Calibri"/>
      <family val="2"/>
    </font>
    <font>
      <b/>
      <sz val="12"/>
      <color indexed="9"/>
      <name val="Calibri"/>
      <family val="2"/>
    </font>
    <font>
      <sz val="8"/>
      <color indexed="9"/>
      <name val="Calibri"/>
      <family val="2"/>
    </font>
    <font>
      <b/>
      <sz val="12"/>
      <color indexed="8"/>
      <name val="Calibri"/>
      <family val="2"/>
    </font>
    <font>
      <sz val="9"/>
      <color theme="0"/>
      <name val="Calibri"/>
      <family val="2"/>
    </font>
    <font>
      <b/>
      <sz val="9"/>
      <color indexed="81"/>
      <name val="Tahoma"/>
      <family val="2"/>
    </font>
    <font>
      <sz val="9"/>
      <color rgb="FFFF0000"/>
      <name val="Calibri"/>
      <family val="2"/>
    </font>
    <font>
      <b/>
      <i/>
      <sz val="9"/>
      <color indexed="8"/>
      <name val="Calibri"/>
      <family val="2"/>
    </font>
    <font>
      <i/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9"/>
      <color indexed="10"/>
      <name val="Calibri"/>
      <family val="2"/>
    </font>
    <font>
      <b/>
      <sz val="9"/>
      <color theme="1"/>
      <name val="Calibri"/>
      <family val="2"/>
    </font>
    <font>
      <b/>
      <i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rgb="FFFF0000"/>
      <name val="Calibri"/>
      <family val="2"/>
    </font>
    <font>
      <sz val="10"/>
      <color theme="0"/>
      <name val="Calibri"/>
      <family val="2"/>
    </font>
    <font>
      <b/>
      <sz val="9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2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3" fillId="2" borderId="1" xfId="0" applyFont="1" applyFill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3" fillId="0" borderId="1" xfId="0" applyFont="1" applyBorder="1"/>
    <xf numFmtId="0" fontId="3" fillId="4" borderId="3" xfId="0" applyFont="1" applyFill="1" applyBorder="1"/>
    <xf numFmtId="0" fontId="3" fillId="4" borderId="2" xfId="0" applyFont="1" applyFill="1" applyBorder="1"/>
    <xf numFmtId="0" fontId="3" fillId="4" borderId="4" xfId="0" applyFont="1" applyFill="1" applyBorder="1"/>
    <xf numFmtId="0" fontId="5" fillId="4" borderId="6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7" xfId="0" applyFont="1" applyFill="1" applyBorder="1" applyAlignment="1">
      <alignment horizontal="center"/>
    </xf>
    <xf numFmtId="166" fontId="6" fillId="3" borderId="5" xfId="0" applyNumberFormat="1" applyFont="1" applyFill="1" applyBorder="1" applyAlignment="1">
      <alignment horizontal="center"/>
    </xf>
    <xf numFmtId="166" fontId="3" fillId="0" borderId="1" xfId="0" applyNumberFormat="1" applyFont="1" applyBorder="1"/>
    <xf numFmtId="166" fontId="3" fillId="0" borderId="0" xfId="0" applyNumberFormat="1" applyFont="1"/>
    <xf numFmtId="166" fontId="3" fillId="2" borderId="1" xfId="0" applyNumberFormat="1" applyFont="1" applyFill="1" applyBorder="1"/>
    <xf numFmtId="0" fontId="3" fillId="0" borderId="1" xfId="0" applyFont="1" applyBorder="1" applyProtection="1">
      <protection locked="0"/>
    </xf>
    <xf numFmtId="165" fontId="3" fillId="0" borderId="0" xfId="0" applyNumberFormat="1" applyFont="1"/>
    <xf numFmtId="0" fontId="8" fillId="3" borderId="0" xfId="0" applyFont="1" applyFill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3" fillId="0" borderId="30" xfId="0" applyFont="1" applyBorder="1"/>
    <xf numFmtId="166" fontId="3" fillId="0" borderId="9" xfId="0" applyNumberFormat="1" applyFont="1" applyBorder="1"/>
    <xf numFmtId="166" fontId="3" fillId="0" borderId="31" xfId="0" applyNumberFormat="1" applyFont="1" applyBorder="1"/>
    <xf numFmtId="0" fontId="3" fillId="0" borderId="12" xfId="0" applyFont="1" applyBorder="1"/>
    <xf numFmtId="0" fontId="3" fillId="0" borderId="19" xfId="0" applyFont="1" applyBorder="1"/>
    <xf numFmtId="166" fontId="3" fillId="0" borderId="18" xfId="0" applyNumberFormat="1" applyFont="1" applyBorder="1"/>
    <xf numFmtId="0" fontId="3" fillId="0" borderId="32" xfId="0" applyFont="1" applyBorder="1"/>
    <xf numFmtId="0" fontId="3" fillId="2" borderId="1" xfId="0" applyFont="1" applyFill="1" applyBorder="1" applyAlignment="1">
      <alignment horizontal="left"/>
    </xf>
    <xf numFmtId="0" fontId="11" fillId="2" borderId="0" xfId="0" applyFont="1" applyFill="1" applyProtection="1">
      <protection hidden="1"/>
    </xf>
    <xf numFmtId="2" fontId="11" fillId="0" borderId="0" xfId="0" applyNumberFormat="1" applyFont="1"/>
    <xf numFmtId="0" fontId="3" fillId="2" borderId="0" xfId="0" applyFont="1" applyFill="1" applyProtection="1">
      <protection hidden="1"/>
    </xf>
    <xf numFmtId="165" fontId="3" fillId="2" borderId="0" xfId="0" applyNumberFormat="1" applyFont="1" applyFill="1" applyProtection="1">
      <protection hidden="1"/>
    </xf>
    <xf numFmtId="0" fontId="13" fillId="0" borderId="0" xfId="0" applyFont="1"/>
    <xf numFmtId="0" fontId="5" fillId="2" borderId="0" xfId="0" applyFont="1" applyFill="1" applyAlignment="1" applyProtection="1">
      <alignment horizontal="right"/>
      <protection hidden="1"/>
    </xf>
    <xf numFmtId="0" fontId="3" fillId="4" borderId="10" xfId="0" applyFont="1" applyFill="1" applyBorder="1" applyAlignment="1" applyProtection="1">
      <alignment horizontal="left"/>
      <protection locked="0" hidden="1"/>
    </xf>
    <xf numFmtId="0" fontId="5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3" fillId="4" borderId="1" xfId="0" applyFont="1" applyFill="1" applyBorder="1" applyProtection="1">
      <protection locked="0" hidden="1"/>
    </xf>
    <xf numFmtId="14" fontId="3" fillId="4" borderId="10" xfId="0" applyNumberFormat="1" applyFont="1" applyFill="1" applyBorder="1" applyAlignment="1" applyProtection="1">
      <alignment horizontal="left"/>
      <protection locked="0" hidden="1"/>
    </xf>
    <xf numFmtId="0" fontId="3" fillId="4" borderId="1" xfId="0" applyFont="1" applyFill="1" applyBorder="1" applyAlignment="1" applyProtection="1">
      <alignment horizontal="left"/>
      <protection locked="0" hidden="1"/>
    </xf>
    <xf numFmtId="0" fontId="6" fillId="3" borderId="9" xfId="0" applyFont="1" applyFill="1" applyBorder="1" applyAlignment="1" applyProtection="1">
      <alignment horizontal="center"/>
      <protection hidden="1"/>
    </xf>
    <xf numFmtId="0" fontId="6" fillId="3" borderId="2" xfId="0" applyFont="1" applyFill="1" applyBorder="1" applyAlignment="1" applyProtection="1">
      <alignment horizontal="center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0" fontId="6" fillId="3" borderId="3" xfId="0" applyFont="1" applyFill="1" applyBorder="1" applyAlignment="1" applyProtection="1">
      <alignment horizontal="right"/>
      <protection hidden="1"/>
    </xf>
    <xf numFmtId="0" fontId="6" fillId="3" borderId="4" xfId="0" applyFont="1" applyFill="1" applyBorder="1" applyAlignment="1" applyProtection="1">
      <alignment horizontal="right"/>
      <protection hidden="1"/>
    </xf>
    <xf numFmtId="0" fontId="3" fillId="2" borderId="16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Protection="1">
      <protection hidden="1"/>
    </xf>
    <xf numFmtId="164" fontId="3" fillId="2" borderId="16" xfId="0" applyNumberFormat="1" applyFont="1" applyFill="1" applyBorder="1" applyProtection="1">
      <protection hidden="1"/>
    </xf>
    <xf numFmtId="164" fontId="5" fillId="2" borderId="0" xfId="0" applyNumberFormat="1" applyFont="1" applyFill="1" applyProtection="1">
      <protection hidden="1"/>
    </xf>
    <xf numFmtId="0" fontId="6" fillId="3" borderId="15" xfId="0" applyFont="1" applyFill="1" applyBorder="1" applyProtection="1">
      <protection hidden="1"/>
    </xf>
    <xf numFmtId="0" fontId="6" fillId="3" borderId="13" xfId="0" applyFont="1" applyFill="1" applyBorder="1" applyProtection="1">
      <protection hidden="1"/>
    </xf>
    <xf numFmtId="0" fontId="6" fillId="3" borderId="13" xfId="0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locked="0" hidden="1"/>
    </xf>
    <xf numFmtId="164" fontId="3" fillId="2" borderId="0" xfId="0" applyNumberFormat="1" applyFont="1" applyFill="1" applyProtection="1">
      <protection hidden="1"/>
    </xf>
    <xf numFmtId="0" fontId="3" fillId="2" borderId="0" xfId="0" applyFont="1" applyFill="1" applyAlignment="1">
      <alignment horizontal="left"/>
    </xf>
    <xf numFmtId="164" fontId="3" fillId="2" borderId="0" xfId="0" applyNumberFormat="1" applyFont="1" applyFill="1"/>
    <xf numFmtId="0" fontId="3" fillId="2" borderId="21" xfId="0" applyFont="1" applyFill="1" applyBorder="1" applyProtection="1">
      <protection hidden="1"/>
    </xf>
    <xf numFmtId="0" fontId="3" fillId="2" borderId="23" xfId="0" applyFont="1" applyFill="1" applyBorder="1" applyProtection="1">
      <protection hidden="1"/>
    </xf>
    <xf numFmtId="0" fontId="5" fillId="2" borderId="29" xfId="0" applyFont="1" applyFill="1" applyBorder="1" applyAlignment="1" applyProtection="1">
      <alignment horizontal="left"/>
      <protection hidden="1"/>
    </xf>
    <xf numFmtId="0" fontId="5" fillId="2" borderId="17" xfId="0" applyFont="1" applyFill="1" applyBorder="1" applyAlignment="1" applyProtection="1">
      <alignment horizontal="left"/>
      <protection hidden="1"/>
    </xf>
    <xf numFmtId="0" fontId="3" fillId="2" borderId="17" xfId="0" applyFont="1" applyFill="1" applyBorder="1" applyAlignment="1" applyProtection="1">
      <alignment horizontal="left"/>
      <protection hidden="1"/>
    </xf>
    <xf numFmtId="164" fontId="3" fillId="2" borderId="17" xfId="0" applyNumberFormat="1" applyFont="1" applyFill="1" applyBorder="1" applyProtection="1">
      <protection hidden="1"/>
    </xf>
    <xf numFmtId="0" fontId="15" fillId="2" borderId="0" xfId="0" applyFont="1" applyFill="1" applyAlignment="1" applyProtection="1">
      <alignment horizontal="right"/>
      <protection hidden="1"/>
    </xf>
    <xf numFmtId="0" fontId="14" fillId="2" borderId="0" xfId="0" applyFont="1" applyFill="1" applyAlignment="1" applyProtection="1">
      <alignment horizontal="right"/>
      <protection hidden="1"/>
    </xf>
    <xf numFmtId="0" fontId="3" fillId="2" borderId="34" xfId="0" applyFont="1" applyFill="1" applyBorder="1" applyProtection="1">
      <protection hidden="1"/>
    </xf>
    <xf numFmtId="0" fontId="3" fillId="2" borderId="33" xfId="0" applyFont="1" applyFill="1" applyBorder="1" applyProtection="1">
      <protection hidden="1"/>
    </xf>
    <xf numFmtId="165" fontId="3" fillId="2" borderId="33" xfId="0" applyNumberFormat="1" applyFont="1" applyFill="1" applyBorder="1" applyProtection="1">
      <protection hidden="1"/>
    </xf>
    <xf numFmtId="165" fontId="3" fillId="4" borderId="1" xfId="0" applyNumberFormat="1" applyFont="1" applyFill="1" applyBorder="1" applyProtection="1">
      <protection locked="0" hidden="1"/>
    </xf>
    <xf numFmtId="0" fontId="3" fillId="2" borderId="0" xfId="0" applyFont="1" applyFill="1" applyAlignment="1" applyProtection="1">
      <alignment horizontal="center"/>
      <protection hidden="1"/>
    </xf>
    <xf numFmtId="0" fontId="11" fillId="2" borderId="17" xfId="0" applyFont="1" applyFill="1" applyBorder="1" applyAlignment="1" applyProtection="1">
      <alignment horizontal="center"/>
      <protection hidden="1"/>
    </xf>
    <xf numFmtId="0" fontId="3" fillId="2" borderId="17" xfId="0" applyFont="1" applyFill="1" applyBorder="1" applyProtection="1">
      <protection hidden="1"/>
    </xf>
    <xf numFmtId="165" fontId="3" fillId="2" borderId="17" xfId="0" applyNumberFormat="1" applyFont="1" applyFill="1" applyBorder="1" applyAlignment="1" applyProtection="1">
      <alignment horizontal="right"/>
      <protection hidden="1"/>
    </xf>
    <xf numFmtId="165" fontId="3" fillId="2" borderId="17" xfId="0" applyNumberFormat="1" applyFont="1" applyFill="1" applyBorder="1" applyProtection="1">
      <protection hidden="1"/>
    </xf>
    <xf numFmtId="165" fontId="5" fillId="2" borderId="0" xfId="0" applyNumberFormat="1" applyFont="1" applyFill="1" applyProtection="1">
      <protection hidden="1"/>
    </xf>
    <xf numFmtId="0" fontId="5" fillId="2" borderId="0" xfId="0" applyFont="1" applyFill="1" applyAlignment="1" applyProtection="1">
      <alignment horizontal="right" wrapText="1"/>
      <protection hidden="1"/>
    </xf>
    <xf numFmtId="0" fontId="6" fillId="3" borderId="25" xfId="0" applyFont="1" applyFill="1" applyBorder="1" applyProtection="1">
      <protection hidden="1"/>
    </xf>
    <xf numFmtId="0" fontId="6" fillId="3" borderId="9" xfId="0" applyFont="1" applyFill="1" applyBorder="1" applyProtection="1"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0" fontId="6" fillId="3" borderId="4" xfId="0" applyFont="1" applyFill="1" applyBorder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hidden="1"/>
    </xf>
    <xf numFmtId="166" fontId="3" fillId="2" borderId="0" xfId="0" applyNumberFormat="1" applyFont="1" applyFill="1" applyProtection="1">
      <protection hidden="1"/>
    </xf>
    <xf numFmtId="0" fontId="3" fillId="2" borderId="17" xfId="0" applyFont="1" applyFill="1" applyBorder="1" applyAlignment="1" applyProtection="1">
      <alignment horizontal="center"/>
      <protection hidden="1"/>
    </xf>
    <xf numFmtId="166" fontId="3" fillId="2" borderId="17" xfId="0" applyNumberFormat="1" applyFont="1" applyFill="1" applyBorder="1" applyProtection="1">
      <protection hidden="1"/>
    </xf>
    <xf numFmtId="166" fontId="5" fillId="2" borderId="0" xfId="0" applyNumberFormat="1" applyFont="1" applyFill="1" applyProtection="1">
      <protection hidden="1"/>
    </xf>
    <xf numFmtId="0" fontId="16" fillId="3" borderId="13" xfId="0" applyFont="1" applyFill="1" applyBorder="1" applyProtection="1">
      <protection hidden="1"/>
    </xf>
    <xf numFmtId="0" fontId="7" fillId="3" borderId="13" xfId="0" applyFont="1" applyFill="1" applyBorder="1" applyProtection="1">
      <protection hidden="1"/>
    </xf>
    <xf numFmtId="0" fontId="6" fillId="3" borderId="14" xfId="0" applyFont="1" applyFill="1" applyBorder="1" applyAlignment="1" applyProtection="1">
      <alignment horizontal="center"/>
      <protection hidden="1"/>
    </xf>
    <xf numFmtId="166" fontId="3" fillId="2" borderId="3" xfId="0" applyNumberFormat="1" applyFont="1" applyFill="1" applyBorder="1" applyProtection="1">
      <protection hidden="1"/>
    </xf>
    <xf numFmtId="0" fontId="3" fillId="2" borderId="3" xfId="0" applyFont="1" applyFill="1" applyBorder="1" applyAlignment="1" applyProtection="1">
      <alignment horizontal="right"/>
      <protection hidden="1"/>
    </xf>
    <xf numFmtId="0" fontId="11" fillId="6" borderId="0" xfId="0" applyFont="1" applyFill="1" applyProtection="1">
      <protection hidden="1"/>
    </xf>
    <xf numFmtId="0" fontId="7" fillId="0" borderId="0" xfId="0" applyFont="1"/>
    <xf numFmtId="0" fontId="5" fillId="2" borderId="0" xfId="0" applyFont="1" applyFill="1" applyAlignment="1" applyProtection="1">
      <alignment horizontal="left"/>
      <protection hidden="1"/>
    </xf>
    <xf numFmtId="0" fontId="17" fillId="0" borderId="0" xfId="0" applyFont="1"/>
    <xf numFmtId="2" fontId="5" fillId="2" borderId="0" xfId="0" applyNumberFormat="1" applyFont="1" applyFill="1" applyProtection="1">
      <protection hidden="1"/>
    </xf>
    <xf numFmtId="2" fontId="3" fillId="2" borderId="0" xfId="0" applyNumberFormat="1" applyFont="1" applyFill="1" applyProtection="1">
      <protection hidden="1"/>
    </xf>
    <xf numFmtId="9" fontId="5" fillId="2" borderId="0" xfId="0" applyNumberFormat="1" applyFont="1" applyFill="1" applyProtection="1">
      <protection hidden="1"/>
    </xf>
    <xf numFmtId="0" fontId="5" fillId="4" borderId="1" xfId="0" applyFont="1" applyFill="1" applyBorder="1" applyAlignment="1" applyProtection="1">
      <alignment horizontal="right"/>
      <protection locked="0" hidden="1"/>
    </xf>
    <xf numFmtId="0" fontId="14" fillId="2" borderId="3" xfId="0" applyFont="1" applyFill="1" applyBorder="1" applyProtection="1">
      <protection hidden="1"/>
    </xf>
    <xf numFmtId="0" fontId="3" fillId="2" borderId="3" xfId="0" applyFont="1" applyFill="1" applyBorder="1" applyProtection="1">
      <protection hidden="1"/>
    </xf>
    <xf numFmtId="14" fontId="15" fillId="2" borderId="3" xfId="0" applyNumberFormat="1" applyFont="1" applyFill="1" applyBorder="1" applyAlignment="1" applyProtection="1">
      <alignment horizontal="left"/>
      <protection hidden="1"/>
    </xf>
    <xf numFmtId="0" fontId="6" fillId="3" borderId="15" xfId="0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horizontal="right"/>
      <protection hidden="1"/>
    </xf>
    <xf numFmtId="0" fontId="6" fillId="3" borderId="13" xfId="0" applyFont="1" applyFill="1" applyBorder="1" applyAlignment="1" applyProtection="1">
      <alignment horizontal="left"/>
      <protection hidden="1"/>
    </xf>
    <xf numFmtId="0" fontId="6" fillId="3" borderId="14" xfId="0" applyFont="1" applyFill="1" applyBorder="1" applyAlignment="1" applyProtection="1">
      <alignment horizontal="left"/>
      <protection hidden="1"/>
    </xf>
    <xf numFmtId="0" fontId="6" fillId="2" borderId="9" xfId="0" applyFont="1" applyFill="1" applyBorder="1" applyAlignment="1" applyProtection="1">
      <alignment horizontal="left" vertical="center"/>
      <protection hidden="1"/>
    </xf>
    <xf numFmtId="0" fontId="6" fillId="2" borderId="9" xfId="0" applyFont="1" applyFill="1" applyBorder="1" applyProtection="1">
      <protection hidden="1"/>
    </xf>
    <xf numFmtId="0" fontId="6" fillId="2" borderId="9" xfId="0" applyFont="1" applyFill="1" applyBorder="1" applyAlignment="1" applyProtection="1">
      <alignment horizontal="center"/>
      <protection hidden="1"/>
    </xf>
    <xf numFmtId="0" fontId="15" fillId="2" borderId="0" xfId="0" applyFont="1" applyFill="1" applyProtection="1"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6" fillId="5" borderId="15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6" fillId="5" borderId="14" xfId="0" applyFont="1" applyFill="1" applyBorder="1" applyAlignment="1" applyProtection="1">
      <alignment horizontal="center"/>
      <protection hidden="1"/>
    </xf>
    <xf numFmtId="0" fontId="3" fillId="4" borderId="8" xfId="0" applyFont="1" applyFill="1" applyBorder="1" applyAlignment="1" applyProtection="1">
      <alignment horizontal="center"/>
      <protection locked="0" hidden="1"/>
    </xf>
    <xf numFmtId="0" fontId="3" fillId="2" borderId="8" xfId="0" applyFont="1" applyFill="1" applyBorder="1" applyAlignment="1" applyProtection="1">
      <alignment horizontal="center"/>
      <protection hidden="1"/>
    </xf>
    <xf numFmtId="164" fontId="3" fillId="2" borderId="8" xfId="0" applyNumberFormat="1" applyFont="1" applyFill="1" applyBorder="1" applyAlignment="1" applyProtection="1">
      <alignment horizontal="center"/>
      <protection hidden="1"/>
    </xf>
    <xf numFmtId="164" fontId="3" fillId="0" borderId="8" xfId="0" applyNumberFormat="1" applyFont="1" applyBorder="1" applyAlignment="1" applyProtection="1">
      <alignment horizontal="center"/>
      <protection hidden="1"/>
    </xf>
    <xf numFmtId="2" fontId="3" fillId="2" borderId="8" xfId="0" applyNumberFormat="1" applyFont="1" applyFill="1" applyBorder="1" applyAlignment="1" applyProtection="1">
      <alignment horizontal="center"/>
      <protection hidden="1"/>
    </xf>
    <xf numFmtId="0" fontId="3" fillId="4" borderId="12" xfId="0" applyFont="1" applyFill="1" applyBorder="1" applyAlignment="1" applyProtection="1">
      <alignment horizontal="center"/>
      <protection locked="0" hidden="1"/>
    </xf>
    <xf numFmtId="0" fontId="5" fillId="2" borderId="3" xfId="0" applyFont="1" applyFill="1" applyBorder="1" applyAlignment="1" applyProtection="1">
      <alignment horizontal="right"/>
      <protection hidden="1"/>
    </xf>
    <xf numFmtId="0" fontId="6" fillId="5" borderId="2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3" fillId="4" borderId="8" xfId="0" applyFont="1" applyFill="1" applyBorder="1" applyAlignment="1" applyProtection="1">
      <alignment horizontal="left"/>
      <protection locked="0" hidden="1"/>
    </xf>
    <xf numFmtId="165" fontId="3" fillId="2" borderId="8" xfId="0" applyNumberFormat="1" applyFont="1" applyFill="1" applyBorder="1" applyProtection="1">
      <protection hidden="1"/>
    </xf>
    <xf numFmtId="0" fontId="11" fillId="0" borderId="0" xfId="0" applyFont="1"/>
    <xf numFmtId="0" fontId="3" fillId="4" borderId="0" xfId="0" applyFont="1" applyFill="1" applyProtection="1">
      <protection locked="0" hidden="1"/>
    </xf>
    <xf numFmtId="166" fontId="5" fillId="2" borderId="1" xfId="0" applyNumberFormat="1" applyFont="1" applyFill="1" applyBorder="1" applyProtection="1">
      <protection hidden="1"/>
    </xf>
    <xf numFmtId="0" fontId="14" fillId="2" borderId="0" xfId="0" applyFont="1" applyFill="1" applyAlignment="1" applyProtection="1">
      <alignment vertical="top" wrapText="1"/>
      <protection hidden="1"/>
    </xf>
    <xf numFmtId="0" fontId="18" fillId="2" borderId="3" xfId="0" applyFont="1" applyFill="1" applyBorder="1" applyAlignment="1" applyProtection="1">
      <alignment vertical="center"/>
      <protection hidden="1"/>
    </xf>
    <xf numFmtId="0" fontId="3" fillId="2" borderId="3" xfId="0" applyFont="1" applyFill="1" applyBorder="1" applyAlignment="1" applyProtection="1">
      <alignment vertical="center"/>
      <protection hidden="1"/>
    </xf>
    <xf numFmtId="0" fontId="6" fillId="2" borderId="3" xfId="0" applyFont="1" applyFill="1" applyBorder="1" applyAlignment="1" applyProtection="1">
      <alignment vertical="center"/>
      <protection hidden="1"/>
    </xf>
    <xf numFmtId="0" fontId="6" fillId="2" borderId="3" xfId="0" applyFont="1" applyFill="1" applyBorder="1" applyAlignment="1" applyProtection="1">
      <alignment horizontal="right"/>
      <protection hidden="1"/>
    </xf>
    <xf numFmtId="0" fontId="6" fillId="2" borderId="3" xfId="0" applyFont="1" applyFill="1" applyBorder="1" applyAlignment="1" applyProtection="1">
      <alignment horizontal="left"/>
      <protection hidden="1"/>
    </xf>
    <xf numFmtId="14" fontId="15" fillId="2" borderId="0" xfId="0" applyNumberFormat="1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 vertical="top" wrapText="1"/>
      <protection hidden="1"/>
    </xf>
    <xf numFmtId="0" fontId="5" fillId="2" borderId="20" xfId="0" applyFont="1" applyFill="1" applyBorder="1" applyAlignment="1" applyProtection="1">
      <alignment horizontal="right"/>
      <protection hidden="1"/>
    </xf>
    <xf numFmtId="0" fontId="5" fillId="2" borderId="18" xfId="0" applyFont="1" applyFill="1" applyBorder="1" applyAlignment="1" applyProtection="1">
      <alignment horizontal="right"/>
      <protection hidden="1"/>
    </xf>
    <xf numFmtId="0" fontId="3" fillId="2" borderId="19" xfId="0" applyFont="1" applyFill="1" applyBorder="1" applyProtection="1">
      <protection hidden="1"/>
    </xf>
    <xf numFmtId="9" fontId="20" fillId="4" borderId="10" xfId="0" applyNumberFormat="1" applyFont="1" applyFill="1" applyBorder="1" applyAlignment="1" applyProtection="1">
      <alignment horizontal="left"/>
      <protection locked="0" hidden="1"/>
    </xf>
    <xf numFmtId="9" fontId="11" fillId="2" borderId="0" xfId="0" applyNumberFormat="1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21" fillId="2" borderId="0" xfId="0" applyFont="1" applyFill="1" applyProtection="1">
      <protection hidden="1"/>
    </xf>
    <xf numFmtId="0" fontId="21" fillId="2" borderId="33" xfId="0" applyFont="1" applyFill="1" applyBorder="1" applyProtection="1">
      <protection hidden="1"/>
    </xf>
    <xf numFmtId="0" fontId="3" fillId="2" borderId="0" xfId="0" applyFont="1" applyFill="1" applyAlignment="1" applyProtection="1">
      <alignment horizontal="right" vertical="top"/>
      <protection hidden="1"/>
    </xf>
    <xf numFmtId="0" fontId="20" fillId="2" borderId="0" xfId="0" applyFont="1" applyFill="1" applyProtection="1">
      <protection hidden="1"/>
    </xf>
    <xf numFmtId="0" fontId="22" fillId="0" borderId="0" xfId="0" applyFont="1"/>
    <xf numFmtId="0" fontId="20" fillId="0" borderId="0" xfId="0" applyFont="1"/>
    <xf numFmtId="0" fontId="22" fillId="2" borderId="0" xfId="0" applyFont="1" applyFill="1" applyProtection="1">
      <protection hidden="1"/>
    </xf>
    <xf numFmtId="0" fontId="15" fillId="2" borderId="19" xfId="0" applyFont="1" applyFill="1" applyBorder="1" applyProtection="1">
      <protection hidden="1"/>
    </xf>
    <xf numFmtId="0" fontId="14" fillId="2" borderId="0" xfId="0" applyFont="1" applyFill="1" applyProtection="1">
      <protection hidden="1"/>
    </xf>
    <xf numFmtId="0" fontId="3" fillId="4" borderId="17" xfId="0" applyFont="1" applyFill="1" applyBorder="1" applyAlignment="1" applyProtection="1">
      <alignment horizontal="center"/>
      <protection locked="0" hidden="1"/>
    </xf>
    <xf numFmtId="0" fontId="3" fillId="4" borderId="22" xfId="0" applyFont="1" applyFill="1" applyBorder="1" applyAlignment="1" applyProtection="1">
      <alignment horizontal="center"/>
      <protection locked="0" hidden="1"/>
    </xf>
    <xf numFmtId="0" fontId="6" fillId="5" borderId="9" xfId="0" applyFont="1" applyFill="1" applyBorder="1" applyAlignment="1" applyProtection="1">
      <alignment horizontal="center"/>
      <protection hidden="1"/>
    </xf>
    <xf numFmtId="0" fontId="3" fillId="4" borderId="22" xfId="0" applyFont="1" applyFill="1" applyBorder="1" applyProtection="1">
      <protection locked="0" hidden="1"/>
    </xf>
    <xf numFmtId="0" fontId="3" fillId="4" borderId="26" xfId="0" applyFont="1" applyFill="1" applyBorder="1" applyProtection="1">
      <protection locked="0" hidden="1"/>
    </xf>
    <xf numFmtId="0" fontId="3" fillId="4" borderId="22" xfId="0" applyFont="1" applyFill="1" applyBorder="1" applyAlignment="1" applyProtection="1">
      <alignment horizontal="left"/>
      <protection locked="0" hidden="1"/>
    </xf>
    <xf numFmtId="0" fontId="3" fillId="4" borderId="26" xfId="0" applyFont="1" applyFill="1" applyBorder="1" applyAlignment="1" applyProtection="1">
      <alignment horizontal="left"/>
      <protection locked="0" hidden="1"/>
    </xf>
    <xf numFmtId="0" fontId="14" fillId="2" borderId="0" xfId="0" applyFont="1" applyFill="1" applyAlignment="1" applyProtection="1">
      <alignment horizontal="left" vertical="top" wrapText="1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15" fillId="2" borderId="3" xfId="0" applyFont="1" applyFill="1" applyBorder="1" applyAlignment="1" applyProtection="1">
      <alignment horizontal="left"/>
      <protection hidden="1"/>
    </xf>
    <xf numFmtId="0" fontId="6" fillId="5" borderId="25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5" fontId="5" fillId="7" borderId="0" xfId="0" applyNumberFormat="1" applyFont="1" applyFill="1" applyAlignment="1" applyProtection="1">
      <alignment horizontal="center" vertical="center"/>
      <protection hidden="1"/>
    </xf>
    <xf numFmtId="0" fontId="5" fillId="7" borderId="36" xfId="0" applyFont="1" applyFill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/>
      <protection locked="0" hidden="1"/>
    </xf>
    <xf numFmtId="0" fontId="3" fillId="4" borderId="35" xfId="0" applyFont="1" applyFill="1" applyBorder="1" applyAlignment="1" applyProtection="1">
      <alignment horizontal="left"/>
      <protection locked="0" hidden="1"/>
    </xf>
    <xf numFmtId="0" fontId="3" fillId="2" borderId="9" xfId="0" applyFont="1" applyFill="1" applyBorder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3" fillId="2" borderId="17" xfId="0" applyFont="1" applyFill="1" applyBorder="1" applyAlignment="1" applyProtection="1">
      <alignment horizontal="left"/>
      <protection hidden="1"/>
    </xf>
    <xf numFmtId="0" fontId="6" fillId="3" borderId="13" xfId="0" applyFont="1" applyFill="1" applyBorder="1" applyAlignment="1" applyProtection="1">
      <alignment horizontal="center"/>
      <protection hidden="1"/>
    </xf>
    <xf numFmtId="0" fontId="6" fillId="3" borderId="14" xfId="0" applyFont="1" applyFill="1" applyBorder="1" applyAlignment="1" applyProtection="1">
      <alignment horizontal="center"/>
      <protection hidden="1"/>
    </xf>
    <xf numFmtId="0" fontId="6" fillId="3" borderId="15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left" wrapText="1"/>
      <protection hidden="1"/>
    </xf>
    <xf numFmtId="0" fontId="6" fillId="3" borderId="9" xfId="0" applyFont="1" applyFill="1" applyBorder="1" applyAlignment="1" applyProtection="1">
      <alignment horizontal="center"/>
      <protection hidden="1"/>
    </xf>
    <xf numFmtId="0" fontId="19" fillId="2" borderId="0" xfId="0" applyFont="1" applyFill="1" applyAlignment="1" applyProtection="1">
      <alignment horizontal="left" vertical="center" wrapText="1" indent="1"/>
      <protection hidden="1"/>
    </xf>
    <xf numFmtId="0" fontId="6" fillId="3" borderId="25" xfId="0" applyFont="1" applyFill="1" applyBorder="1" applyAlignment="1" applyProtection="1">
      <alignment horizontal="center"/>
      <protection hidden="1"/>
    </xf>
    <xf numFmtId="0" fontId="3" fillId="4" borderId="27" xfId="0" applyFont="1" applyFill="1" applyBorder="1" applyAlignment="1" applyProtection="1">
      <alignment horizontal="left"/>
      <protection locked="0" hidden="1"/>
    </xf>
    <xf numFmtId="0" fontId="3" fillId="4" borderId="28" xfId="0" applyFont="1" applyFill="1" applyBorder="1" applyAlignment="1" applyProtection="1">
      <alignment horizontal="left"/>
      <protection locked="0" hidden="1"/>
    </xf>
    <xf numFmtId="0" fontId="3" fillId="2" borderId="21" xfId="0" applyFont="1" applyFill="1" applyBorder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 vertical="center" wrapText="1"/>
      <protection hidden="1"/>
    </xf>
    <xf numFmtId="0" fontId="15" fillId="2" borderId="3" xfId="0" applyFont="1" applyFill="1" applyBorder="1" applyAlignment="1" applyProtection="1">
      <alignment horizontal="left" vertical="center" wrapText="1"/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0" fontId="14" fillId="2" borderId="19" xfId="0" applyFont="1" applyFill="1" applyBorder="1" applyAlignment="1" applyProtection="1">
      <alignment horizontal="left" vertical="top" wrapText="1"/>
      <protection hidden="1"/>
    </xf>
    <xf numFmtId="0" fontId="14" fillId="2" borderId="3" xfId="0" applyFont="1" applyFill="1" applyBorder="1" applyAlignment="1" applyProtection="1">
      <alignment horizontal="left" vertical="top" wrapText="1"/>
      <protection hidden="1"/>
    </xf>
    <xf numFmtId="0" fontId="7" fillId="3" borderId="24" xfId="0" applyFont="1" applyFill="1" applyBorder="1" applyAlignment="1">
      <alignment horizontal="center"/>
    </xf>
    <xf numFmtId="0" fontId="8" fillId="3" borderId="0" xfId="0" applyFont="1" applyFill="1" applyAlignment="1" applyProtection="1">
      <alignment horizontal="center"/>
      <protection locked="0"/>
    </xf>
    <xf numFmtId="0" fontId="9" fillId="3" borderId="24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</cellXfs>
  <cellStyles count="2">
    <cellStyle name="Normal" xfId="0" builtinId="0"/>
    <cellStyle name="Percent 2" xfId="1" xr:uid="{00000000-0005-0000-0000-000002000000}"/>
  </cellStyles>
  <dxfs count="2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154</xdr:row>
      <xdr:rowOff>66675</xdr:rowOff>
    </xdr:from>
    <xdr:to>
      <xdr:col>2</xdr:col>
      <xdr:colOff>855345</xdr:colOff>
      <xdr:row>155</xdr:row>
      <xdr:rowOff>129540</xdr:rowOff>
    </xdr:to>
    <xdr:pic>
      <xdr:nvPicPr>
        <xdr:cNvPr id="1621" name="Picture 2" descr="PotterLogoSmall.jpg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441275"/>
          <a:ext cx="115633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285</xdr:row>
      <xdr:rowOff>66675</xdr:rowOff>
    </xdr:from>
    <xdr:to>
      <xdr:col>2</xdr:col>
      <xdr:colOff>819150</xdr:colOff>
      <xdr:row>286</xdr:row>
      <xdr:rowOff>0</xdr:rowOff>
    </xdr:to>
    <xdr:pic>
      <xdr:nvPicPr>
        <xdr:cNvPr id="1622" name="Picture 4" descr="PotterLogoSmall.jpg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395275"/>
          <a:ext cx="1143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220</xdr:row>
      <xdr:rowOff>47625</xdr:rowOff>
    </xdr:from>
    <xdr:to>
      <xdr:col>2</xdr:col>
      <xdr:colOff>855345</xdr:colOff>
      <xdr:row>220</xdr:row>
      <xdr:rowOff>361950</xdr:rowOff>
    </xdr:to>
    <xdr:pic>
      <xdr:nvPicPr>
        <xdr:cNvPr id="1623" name="Picture 5" descr="PotterLogoSmall.jpg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1137225"/>
          <a:ext cx="1143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9525</xdr:rowOff>
    </xdr:from>
    <xdr:to>
      <xdr:col>3</xdr:col>
      <xdr:colOff>20955</xdr:colOff>
      <xdr:row>4</xdr:row>
      <xdr:rowOff>19050</xdr:rowOff>
    </xdr:to>
    <xdr:pic>
      <xdr:nvPicPr>
        <xdr:cNvPr id="1626" name="Picture 1" descr="PotterLogoSmall.jpg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9525"/>
          <a:ext cx="1981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S365"/>
  <sheetViews>
    <sheetView showGridLines="0" showRowColHeaders="0" tabSelected="1" showRuler="0" zoomScaleNormal="100" zoomScaleSheetLayoutView="100" zoomScalePageLayoutView="90" workbookViewId="0">
      <selection activeCell="B45" sqref="B45"/>
    </sheetView>
  </sheetViews>
  <sheetFormatPr defaultColWidth="9.140625" defaultRowHeight="12" x14ac:dyDescent="0.2"/>
  <cols>
    <col min="1" max="1" width="0.85546875" style="3" customWidth="1"/>
    <col min="2" max="2" width="4.42578125" style="3" customWidth="1"/>
    <col min="3" max="3" width="23.7109375" style="3" customWidth="1"/>
    <col min="4" max="4" width="13.7109375" style="3" customWidth="1"/>
    <col min="5" max="5" width="22.7109375" style="3" customWidth="1"/>
    <col min="6" max="7" width="16.7109375" style="3" customWidth="1"/>
    <col min="8" max="8" width="18.7109375" style="3" customWidth="1"/>
    <col min="9" max="9" width="16.7109375" style="3" customWidth="1"/>
    <col min="10" max="10" width="1.7109375" style="133" customWidth="1"/>
    <col min="11" max="11" width="18.5703125" style="133" customWidth="1"/>
    <col min="12" max="12" width="9.140625" style="37"/>
    <col min="13" max="16384" width="9.140625" style="3"/>
  </cols>
  <sheetData>
    <row r="1" spans="1:11" ht="15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3"/>
      <c r="K1" s="33"/>
    </row>
    <row r="2" spans="1:11" x14ac:dyDescent="0.2">
      <c r="A2" s="35"/>
      <c r="B2" s="35"/>
      <c r="C2" s="35"/>
      <c r="D2" s="35"/>
      <c r="E2" s="38" t="s">
        <v>6</v>
      </c>
      <c r="F2" s="187"/>
      <c r="G2" s="188"/>
      <c r="H2" s="38" t="s">
        <v>7</v>
      </c>
      <c r="I2" s="39">
        <v>24</v>
      </c>
      <c r="J2" s="33"/>
      <c r="K2" s="33"/>
    </row>
    <row r="3" spans="1:11" ht="3" customHeight="1" x14ac:dyDescent="0.2">
      <c r="A3" s="35"/>
      <c r="B3" s="35"/>
      <c r="C3" s="35"/>
      <c r="D3" s="35"/>
      <c r="E3" s="40"/>
      <c r="F3" s="35"/>
      <c r="G3" s="35"/>
      <c r="H3" s="40"/>
      <c r="I3" s="41"/>
      <c r="J3" s="33"/>
      <c r="K3" s="33"/>
    </row>
    <row r="4" spans="1:11" x14ac:dyDescent="0.2">
      <c r="A4" s="35"/>
      <c r="B4" s="35"/>
      <c r="C4" s="35"/>
      <c r="D4" s="35"/>
      <c r="E4" s="40"/>
      <c r="F4" s="187"/>
      <c r="G4" s="188"/>
      <c r="H4" s="38" t="s">
        <v>8</v>
      </c>
      <c r="I4" s="39">
        <v>5</v>
      </c>
      <c r="J4" s="33"/>
      <c r="K4" s="33"/>
    </row>
    <row r="5" spans="1:11" ht="3" customHeight="1" x14ac:dyDescent="0.2">
      <c r="A5" s="35"/>
      <c r="B5" s="35"/>
      <c r="C5" s="35"/>
      <c r="D5" s="35"/>
      <c r="E5" s="40"/>
      <c r="F5" s="35"/>
      <c r="G5" s="35"/>
      <c r="H5" s="38"/>
      <c r="I5" s="41"/>
      <c r="J5" s="33"/>
      <c r="K5" s="33"/>
    </row>
    <row r="6" spans="1:11" ht="12.75" customHeight="1" x14ac:dyDescent="0.2">
      <c r="A6" s="35"/>
      <c r="B6" s="185" t="s">
        <v>687</v>
      </c>
      <c r="C6" s="185"/>
      <c r="D6" s="185"/>
      <c r="E6" s="38" t="s">
        <v>234</v>
      </c>
      <c r="F6" s="187"/>
      <c r="G6" s="188"/>
      <c r="H6" s="42" t="s">
        <v>26</v>
      </c>
      <c r="I6" s="147">
        <v>0.2</v>
      </c>
      <c r="J6" s="33"/>
      <c r="K6" s="33"/>
    </row>
    <row r="7" spans="1:11" ht="3" customHeight="1" x14ac:dyDescent="0.2">
      <c r="A7" s="35"/>
      <c r="B7" s="185"/>
      <c r="C7" s="185"/>
      <c r="D7" s="185"/>
      <c r="E7" s="40"/>
      <c r="F7" s="41"/>
      <c r="G7" s="41"/>
      <c r="H7" s="43"/>
      <c r="I7" s="44"/>
      <c r="J7" s="33"/>
      <c r="K7" s="33"/>
    </row>
    <row r="8" spans="1:11" ht="12.75" customHeight="1" x14ac:dyDescent="0.2">
      <c r="A8" s="35"/>
      <c r="B8" s="185"/>
      <c r="C8" s="185"/>
      <c r="D8" s="185"/>
      <c r="E8" s="38" t="s">
        <v>235</v>
      </c>
      <c r="F8" s="187"/>
      <c r="G8" s="188"/>
      <c r="H8" s="42" t="s">
        <v>250</v>
      </c>
      <c r="I8" s="45" t="s">
        <v>251</v>
      </c>
      <c r="J8" s="33"/>
      <c r="K8" s="33"/>
    </row>
    <row r="9" spans="1:11" ht="3" customHeight="1" x14ac:dyDescent="0.2">
      <c r="A9" s="35"/>
      <c r="B9" s="185"/>
      <c r="C9" s="185"/>
      <c r="D9" s="185"/>
      <c r="E9" s="38"/>
      <c r="F9" s="35"/>
      <c r="G9" s="35"/>
      <c r="H9" s="40"/>
      <c r="I9" s="35"/>
      <c r="J9" s="33"/>
      <c r="K9" s="33"/>
    </row>
    <row r="10" spans="1:11" ht="12.75" customHeight="1" x14ac:dyDescent="0.2">
      <c r="A10" s="35"/>
      <c r="B10" s="185"/>
      <c r="C10" s="185"/>
      <c r="D10" s="185"/>
      <c r="E10" s="38" t="s">
        <v>9</v>
      </c>
      <c r="F10" s="46"/>
      <c r="G10" s="35"/>
      <c r="H10" s="38" t="s">
        <v>134</v>
      </c>
      <c r="I10" s="47">
        <v>20.399999999999999</v>
      </c>
      <c r="J10" s="33"/>
      <c r="K10" s="33"/>
    </row>
    <row r="11" spans="1:11" ht="7.5" customHeight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3"/>
      <c r="K11" s="33"/>
    </row>
    <row r="12" spans="1:11" x14ac:dyDescent="0.2">
      <c r="A12" s="35"/>
      <c r="B12" s="35"/>
      <c r="C12" s="38" t="s">
        <v>11</v>
      </c>
      <c r="D12" s="35" t="s">
        <v>688</v>
      </c>
      <c r="E12" s="35"/>
      <c r="F12" s="35"/>
      <c r="G12" s="35"/>
      <c r="H12" s="38" t="s">
        <v>30</v>
      </c>
      <c r="I12" s="41">
        <v>10</v>
      </c>
      <c r="J12" s="33"/>
      <c r="K12" s="33"/>
    </row>
    <row r="13" spans="1:11" ht="3" customHeight="1" x14ac:dyDescent="0.2">
      <c r="A13" s="35"/>
      <c r="B13" s="35"/>
      <c r="C13" s="38"/>
      <c r="D13" s="35"/>
      <c r="E13" s="35"/>
      <c r="F13" s="35"/>
      <c r="G13" s="35"/>
      <c r="H13" s="38"/>
      <c r="I13" s="41"/>
      <c r="J13" s="33"/>
      <c r="K13" s="33"/>
    </row>
    <row r="14" spans="1:11" ht="12" customHeight="1" x14ac:dyDescent="0.2">
      <c r="A14" s="35"/>
      <c r="B14" s="35"/>
      <c r="C14" s="38" t="s">
        <v>56</v>
      </c>
      <c r="D14" s="187"/>
      <c r="E14" s="188"/>
      <c r="F14" s="35"/>
      <c r="G14" s="190" t="s">
        <v>240</v>
      </c>
      <c r="H14" s="190"/>
      <c r="I14" s="190"/>
      <c r="J14" s="33"/>
      <c r="K14" s="33"/>
    </row>
    <row r="15" spans="1:11" ht="3" customHeight="1" x14ac:dyDescent="0.2">
      <c r="A15" s="35"/>
      <c r="B15" s="35"/>
      <c r="C15" s="38"/>
      <c r="D15" s="35"/>
      <c r="E15" s="35"/>
      <c r="F15" s="35"/>
      <c r="G15" s="190"/>
      <c r="H15" s="190"/>
      <c r="I15" s="190"/>
      <c r="J15" s="33"/>
      <c r="K15" s="33"/>
    </row>
    <row r="16" spans="1:11" x14ac:dyDescent="0.2">
      <c r="A16" s="35"/>
      <c r="B16" s="35"/>
      <c r="C16" s="38" t="s">
        <v>10</v>
      </c>
      <c r="D16" s="187"/>
      <c r="E16" s="188"/>
      <c r="F16" s="35"/>
      <c r="G16" s="190"/>
      <c r="H16" s="190"/>
      <c r="I16" s="190"/>
      <c r="J16" s="33"/>
      <c r="K16" s="33"/>
    </row>
    <row r="17" spans="1:19" ht="6" customHeight="1" x14ac:dyDescent="0.2">
      <c r="A17" s="35"/>
      <c r="B17" s="35"/>
      <c r="C17" s="35"/>
      <c r="D17" s="35"/>
      <c r="E17" s="35"/>
      <c r="F17" s="35"/>
      <c r="G17" s="191"/>
      <c r="H17" s="191"/>
      <c r="I17" s="191"/>
      <c r="J17" s="33"/>
      <c r="K17" s="33"/>
    </row>
    <row r="18" spans="1:19" ht="12.75" customHeight="1" x14ac:dyDescent="0.2">
      <c r="A18" s="35"/>
      <c r="B18" s="186" t="s">
        <v>636</v>
      </c>
      <c r="C18" s="184"/>
      <c r="D18" s="184"/>
      <c r="E18" s="48"/>
      <c r="F18" s="184" t="s">
        <v>60</v>
      </c>
      <c r="G18" s="184"/>
      <c r="H18" s="184" t="s">
        <v>61</v>
      </c>
      <c r="I18" s="192"/>
      <c r="J18" s="33"/>
      <c r="K18" s="33" t="s">
        <v>251</v>
      </c>
    </row>
    <row r="19" spans="1:19" ht="10.5" customHeight="1" x14ac:dyDescent="0.2">
      <c r="A19" s="35"/>
      <c r="B19" s="49" t="s">
        <v>0</v>
      </c>
      <c r="C19" s="50" t="s">
        <v>1</v>
      </c>
      <c r="D19" s="50" t="s">
        <v>29</v>
      </c>
      <c r="E19" s="50"/>
      <c r="F19" s="51" t="s">
        <v>22</v>
      </c>
      <c r="G19" s="51" t="s">
        <v>23</v>
      </c>
      <c r="H19" s="51" t="s">
        <v>22</v>
      </c>
      <c r="I19" s="52" t="s">
        <v>23</v>
      </c>
      <c r="J19" s="33"/>
      <c r="K19" s="33" t="s">
        <v>252</v>
      </c>
    </row>
    <row r="20" spans="1:19" x14ac:dyDescent="0.2">
      <c r="A20" s="35"/>
      <c r="B20" s="53">
        <v>1</v>
      </c>
      <c r="C20" s="54" t="s">
        <v>688</v>
      </c>
      <c r="D20" s="54" t="s">
        <v>50</v>
      </c>
      <c r="E20" s="54"/>
      <c r="F20" s="55">
        <v>0.13</v>
      </c>
      <c r="G20" s="55">
        <f>SUM(F20)</f>
        <v>0.13</v>
      </c>
      <c r="H20" s="55">
        <v>0.22</v>
      </c>
      <c r="I20" s="55">
        <f>SUM(H20)</f>
        <v>0.22</v>
      </c>
      <c r="J20" s="33"/>
      <c r="K20" s="148">
        <v>0.2</v>
      </c>
    </row>
    <row r="21" spans="1:19" ht="12.75" customHeight="1" x14ac:dyDescent="0.2">
      <c r="A21" s="35"/>
      <c r="B21" s="35"/>
      <c r="C21" s="35"/>
      <c r="D21" s="35"/>
      <c r="E21" s="35"/>
      <c r="F21" s="38" t="s">
        <v>226</v>
      </c>
      <c r="G21" s="56">
        <f>G20</f>
        <v>0.13</v>
      </c>
      <c r="H21" s="38" t="s">
        <v>227</v>
      </c>
      <c r="I21" s="56">
        <f>I20</f>
        <v>0.22</v>
      </c>
      <c r="J21" s="33"/>
      <c r="K21" s="148">
        <v>0.25</v>
      </c>
    </row>
    <row r="22" spans="1:19" ht="9.75" customHeight="1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3"/>
      <c r="K22" s="33"/>
    </row>
    <row r="23" spans="1:19" ht="12.75" customHeight="1" x14ac:dyDescent="0.2">
      <c r="A23" s="35"/>
      <c r="B23" s="57" t="s">
        <v>254</v>
      </c>
      <c r="C23" s="58"/>
      <c r="D23" s="58"/>
      <c r="E23" s="59"/>
      <c r="F23" s="180" t="s">
        <v>3</v>
      </c>
      <c r="G23" s="180"/>
      <c r="H23" s="180" t="s">
        <v>4</v>
      </c>
      <c r="I23" s="181"/>
      <c r="J23" s="33"/>
      <c r="K23" s="33"/>
    </row>
    <row r="24" spans="1:19" ht="13.9" customHeight="1" x14ac:dyDescent="0.2">
      <c r="A24" s="35"/>
      <c r="B24" s="121"/>
      <c r="C24" s="35" t="s">
        <v>621</v>
      </c>
      <c r="D24" s="177" t="s">
        <v>571</v>
      </c>
      <c r="E24" s="177"/>
      <c r="F24" s="61">
        <v>1.6E-2</v>
      </c>
      <c r="G24" s="61" t="str">
        <f t="shared" ref="G24:G42" si="0">IF(B24&gt;0, B24*F24, "")</f>
        <v/>
      </c>
      <c r="H24" s="61">
        <v>2.3E-2</v>
      </c>
      <c r="I24" s="61" t="str">
        <f t="shared" ref="I24:I42" si="1">IF(B24&gt;0, B24*H24, "")</f>
        <v/>
      </c>
      <c r="J24" s="33"/>
      <c r="K24" s="33"/>
    </row>
    <row r="25" spans="1:19" ht="13.9" customHeight="1" x14ac:dyDescent="0.2">
      <c r="A25" s="35"/>
      <c r="B25" s="60"/>
      <c r="C25" s="36" t="s">
        <v>690</v>
      </c>
      <c r="D25" s="178" t="s">
        <v>13</v>
      </c>
      <c r="E25" s="178"/>
      <c r="F25" s="61">
        <v>0.02</v>
      </c>
      <c r="G25" s="61" t="str">
        <f t="shared" si="0"/>
        <v/>
      </c>
      <c r="H25" s="61">
        <v>2.5000000000000001E-2</v>
      </c>
      <c r="I25" s="61" t="str">
        <f t="shared" si="1"/>
        <v/>
      </c>
      <c r="J25" s="33"/>
      <c r="K25" s="33"/>
    </row>
    <row r="26" spans="1:19" ht="13.9" customHeight="1" x14ac:dyDescent="0.2">
      <c r="A26" s="35"/>
      <c r="B26" s="60"/>
      <c r="C26" s="36" t="s">
        <v>691</v>
      </c>
      <c r="D26" s="178" t="s">
        <v>445</v>
      </c>
      <c r="E26" s="178"/>
      <c r="F26" s="61">
        <v>0.02</v>
      </c>
      <c r="G26" s="61" t="str">
        <f t="shared" si="0"/>
        <v/>
      </c>
      <c r="H26" s="61">
        <v>0.05</v>
      </c>
      <c r="I26" s="61" t="str">
        <f t="shared" si="1"/>
        <v/>
      </c>
      <c r="J26" s="33"/>
      <c r="K26" s="33"/>
      <c r="M26" s="2"/>
      <c r="N26" s="62"/>
      <c r="O26" s="62"/>
      <c r="P26" s="63"/>
      <c r="Q26" s="63"/>
      <c r="R26" s="63"/>
      <c r="S26" s="63"/>
    </row>
    <row r="27" spans="1:19" ht="13.9" customHeight="1" x14ac:dyDescent="0.2">
      <c r="A27" s="35"/>
      <c r="B27" s="60"/>
      <c r="C27" s="36" t="s">
        <v>692</v>
      </c>
      <c r="D27" s="178" t="s">
        <v>446</v>
      </c>
      <c r="E27" s="178"/>
      <c r="F27" s="61">
        <v>2.5000000000000001E-2</v>
      </c>
      <c r="G27" s="61" t="str">
        <f t="shared" si="0"/>
        <v/>
      </c>
      <c r="H27" s="61">
        <v>2.5000000000000001E-2</v>
      </c>
      <c r="I27" s="61" t="str">
        <f t="shared" si="1"/>
        <v/>
      </c>
      <c r="J27" s="33"/>
      <c r="K27" s="33"/>
    </row>
    <row r="28" spans="1:19" ht="13.9" customHeight="1" x14ac:dyDescent="0.2">
      <c r="A28" s="35"/>
      <c r="B28" s="60"/>
      <c r="C28" s="36" t="s">
        <v>693</v>
      </c>
      <c r="D28" s="41" t="s">
        <v>274</v>
      </c>
      <c r="E28" s="41"/>
      <c r="F28" s="61">
        <v>1.4999999999999999E-2</v>
      </c>
      <c r="G28" s="61" t="str">
        <f t="shared" si="0"/>
        <v/>
      </c>
      <c r="H28" s="61">
        <v>0.21</v>
      </c>
      <c r="I28" s="61" t="str">
        <f t="shared" si="1"/>
        <v/>
      </c>
      <c r="J28" s="33"/>
      <c r="K28" s="33"/>
    </row>
    <row r="29" spans="1:19" ht="13.9" customHeight="1" x14ac:dyDescent="0.2">
      <c r="A29" s="35"/>
      <c r="B29" s="60"/>
      <c r="C29" s="35" t="s">
        <v>242</v>
      </c>
      <c r="D29" s="178" t="s">
        <v>14</v>
      </c>
      <c r="E29" s="178"/>
      <c r="F29" s="61">
        <v>0.06</v>
      </c>
      <c r="G29" s="61" t="str">
        <f t="shared" si="0"/>
        <v/>
      </c>
      <c r="H29" s="61">
        <v>0.1</v>
      </c>
      <c r="I29" s="61" t="str">
        <f t="shared" si="1"/>
        <v/>
      </c>
      <c r="J29" s="33"/>
      <c r="K29" s="33"/>
    </row>
    <row r="30" spans="1:19" ht="13.9" customHeight="1" x14ac:dyDescent="0.2">
      <c r="A30" s="35"/>
      <c r="B30" s="60"/>
      <c r="C30" s="35" t="s">
        <v>12</v>
      </c>
      <c r="D30" s="178" t="s">
        <v>15</v>
      </c>
      <c r="E30" s="178"/>
      <c r="F30" s="61">
        <v>1.4999999999999999E-2</v>
      </c>
      <c r="G30" s="61" t="str">
        <f t="shared" si="0"/>
        <v/>
      </c>
      <c r="H30" s="61">
        <v>1.4999999999999999E-2</v>
      </c>
      <c r="I30" s="61" t="str">
        <f t="shared" si="1"/>
        <v/>
      </c>
      <c r="J30" s="33"/>
      <c r="K30" s="33"/>
    </row>
    <row r="31" spans="1:19" ht="13.9" customHeight="1" x14ac:dyDescent="0.2">
      <c r="A31" s="35"/>
      <c r="B31" s="60"/>
      <c r="C31" s="35" t="s">
        <v>619</v>
      </c>
      <c r="D31" s="178" t="s">
        <v>689</v>
      </c>
      <c r="E31" s="178"/>
      <c r="F31" s="61">
        <v>0.06</v>
      </c>
      <c r="G31" s="61" t="str">
        <f t="shared" si="0"/>
        <v/>
      </c>
      <c r="H31" s="61">
        <v>0.06</v>
      </c>
      <c r="I31" s="61" t="str">
        <f t="shared" si="1"/>
        <v/>
      </c>
      <c r="J31" s="33"/>
      <c r="K31" s="33"/>
    </row>
    <row r="32" spans="1:19" ht="13.9" customHeight="1" x14ac:dyDescent="0.2">
      <c r="A32" s="35"/>
      <c r="B32" s="60"/>
      <c r="C32" s="35" t="s">
        <v>459</v>
      </c>
      <c r="D32" s="41" t="s">
        <v>689</v>
      </c>
      <c r="E32" s="41"/>
      <c r="F32" s="61">
        <v>0.06</v>
      </c>
      <c r="G32" s="61" t="str">
        <f t="shared" si="0"/>
        <v/>
      </c>
      <c r="H32" s="61">
        <v>0.06</v>
      </c>
      <c r="I32" s="61" t="str">
        <f t="shared" si="1"/>
        <v/>
      </c>
      <c r="J32" s="33"/>
      <c r="K32" s="33"/>
    </row>
    <row r="33" spans="1:11" ht="13.9" customHeight="1" x14ac:dyDescent="0.2">
      <c r="A33" s="35"/>
      <c r="B33" s="60"/>
      <c r="C33" s="35" t="s">
        <v>615</v>
      </c>
      <c r="D33" s="41" t="s">
        <v>616</v>
      </c>
      <c r="E33" s="41"/>
      <c r="F33" s="61">
        <v>0.02</v>
      </c>
      <c r="G33" s="61" t="str">
        <f t="shared" si="0"/>
        <v/>
      </c>
      <c r="H33" s="61">
        <v>0.02</v>
      </c>
      <c r="I33" s="61" t="str">
        <f t="shared" si="1"/>
        <v/>
      </c>
      <c r="J33" s="33"/>
      <c r="K33" s="33"/>
    </row>
    <row r="34" spans="1:11" ht="13.9" customHeight="1" x14ac:dyDescent="0.2">
      <c r="A34" s="35"/>
      <c r="B34" s="60"/>
      <c r="C34" s="35" t="s">
        <v>615</v>
      </c>
      <c r="D34" s="41" t="s">
        <v>617</v>
      </c>
      <c r="E34" s="41"/>
      <c r="F34" s="61">
        <v>0.02</v>
      </c>
      <c r="G34" s="61" t="str">
        <f t="shared" si="0"/>
        <v/>
      </c>
      <c r="H34" s="61">
        <v>0.27</v>
      </c>
      <c r="I34" s="61" t="str">
        <f t="shared" si="1"/>
        <v/>
      </c>
      <c r="J34" s="33"/>
      <c r="K34" s="33"/>
    </row>
    <row r="35" spans="1:11" ht="13.9" customHeight="1" x14ac:dyDescent="0.2">
      <c r="A35" s="64"/>
      <c r="B35" s="159"/>
      <c r="C35" s="65" t="s">
        <v>264</v>
      </c>
      <c r="D35" s="41" t="s">
        <v>265</v>
      </c>
      <c r="E35" s="41"/>
      <c r="F35" s="61">
        <v>2.5000000000000001E-2</v>
      </c>
      <c r="G35" s="61" t="str">
        <f t="shared" si="0"/>
        <v/>
      </c>
      <c r="H35" s="61">
        <v>3.5000000000000003E-2</v>
      </c>
      <c r="I35" s="61" t="str">
        <f t="shared" si="1"/>
        <v/>
      </c>
      <c r="J35" s="33"/>
      <c r="K35" s="33"/>
    </row>
    <row r="36" spans="1:11" ht="13.9" customHeight="1" x14ac:dyDescent="0.2">
      <c r="A36" s="35"/>
      <c r="B36" s="160"/>
      <c r="C36" s="65" t="s">
        <v>264</v>
      </c>
      <c r="D36" s="41" t="s">
        <v>643</v>
      </c>
      <c r="E36" s="41"/>
      <c r="F36" s="61">
        <v>0.01</v>
      </c>
      <c r="G36" s="61" t="str">
        <f t="shared" si="0"/>
        <v/>
      </c>
      <c r="H36" s="61">
        <v>0.13500000000000001</v>
      </c>
      <c r="I36" s="61" t="str">
        <f t="shared" si="1"/>
        <v/>
      </c>
      <c r="J36" s="33"/>
      <c r="K36" s="33"/>
    </row>
    <row r="37" spans="1:11" ht="13.9" customHeight="1" x14ac:dyDescent="0.2">
      <c r="A37" s="35"/>
      <c r="B37" s="160"/>
      <c r="C37" s="65" t="s">
        <v>261</v>
      </c>
      <c r="D37" s="41" t="s">
        <v>262</v>
      </c>
      <c r="E37" s="41"/>
      <c r="F37" s="61">
        <v>2.5000000000000001E-2</v>
      </c>
      <c r="G37" s="61" t="str">
        <f t="shared" si="0"/>
        <v/>
      </c>
      <c r="H37" s="61">
        <v>2.5000000000000001E-2</v>
      </c>
      <c r="I37" s="61" t="str">
        <f t="shared" si="1"/>
        <v/>
      </c>
      <c r="J37" s="33"/>
      <c r="K37" s="33"/>
    </row>
    <row r="38" spans="1:11" ht="13.9" customHeight="1" x14ac:dyDescent="0.2">
      <c r="A38" s="64"/>
      <c r="B38" s="159"/>
      <c r="C38" s="65" t="s">
        <v>261</v>
      </c>
      <c r="D38" s="41" t="s">
        <v>644</v>
      </c>
      <c r="E38" s="41"/>
      <c r="F38" s="61">
        <v>0.01</v>
      </c>
      <c r="G38" s="61" t="str">
        <f t="shared" si="0"/>
        <v/>
      </c>
      <c r="H38" s="61">
        <v>0.215</v>
      </c>
      <c r="I38" s="61" t="str">
        <f t="shared" si="1"/>
        <v/>
      </c>
      <c r="J38" s="33"/>
      <c r="K38" s="33"/>
    </row>
    <row r="39" spans="1:11" ht="13.9" customHeight="1" x14ac:dyDescent="0.2">
      <c r="A39" s="35"/>
      <c r="B39" s="60"/>
      <c r="C39" s="35" t="s">
        <v>259</v>
      </c>
      <c r="D39" s="41" t="s">
        <v>260</v>
      </c>
      <c r="E39" s="41"/>
      <c r="F39" s="61">
        <v>2.5000000000000001E-2</v>
      </c>
      <c r="G39" s="61" t="str">
        <f t="shared" si="0"/>
        <v/>
      </c>
      <c r="H39" s="61">
        <v>2.5000000000000001E-2</v>
      </c>
      <c r="I39" s="61" t="str">
        <f t="shared" si="1"/>
        <v/>
      </c>
      <c r="J39" s="33"/>
      <c r="K39" s="33"/>
    </row>
    <row r="40" spans="1:11" ht="13.9" customHeight="1" x14ac:dyDescent="0.2">
      <c r="A40" s="35"/>
      <c r="B40" s="60"/>
      <c r="C40" s="35" t="s">
        <v>257</v>
      </c>
      <c r="D40" s="41" t="s">
        <v>258</v>
      </c>
      <c r="E40" s="41"/>
      <c r="F40" s="61">
        <v>0.03</v>
      </c>
      <c r="G40" s="61" t="str">
        <f t="shared" si="0"/>
        <v/>
      </c>
      <c r="H40" s="61">
        <v>0.03</v>
      </c>
      <c r="I40" s="61" t="str">
        <f t="shared" si="1"/>
        <v/>
      </c>
      <c r="J40" s="33"/>
      <c r="K40" s="33"/>
    </row>
    <row r="41" spans="1:11" ht="13.9" customHeight="1" x14ac:dyDescent="0.2">
      <c r="A41" s="35"/>
      <c r="B41" s="60"/>
      <c r="C41" s="65" t="s">
        <v>440</v>
      </c>
      <c r="D41" s="41" t="s">
        <v>441</v>
      </c>
      <c r="E41" s="41"/>
      <c r="F41" s="61">
        <v>0.01</v>
      </c>
      <c r="G41" s="61" t="str">
        <f t="shared" si="0"/>
        <v/>
      </c>
      <c r="H41" s="61">
        <v>0.01</v>
      </c>
      <c r="I41" s="61" t="str">
        <f t="shared" si="1"/>
        <v/>
      </c>
      <c r="J41" s="33"/>
      <c r="K41" s="33"/>
    </row>
    <row r="42" spans="1:11" ht="13.9" customHeight="1" x14ac:dyDescent="0.2">
      <c r="A42" s="35"/>
      <c r="B42" s="60"/>
      <c r="C42" s="35" t="s">
        <v>263</v>
      </c>
      <c r="D42" s="41" t="s">
        <v>266</v>
      </c>
      <c r="E42" s="41"/>
      <c r="F42" s="61">
        <v>0.04</v>
      </c>
      <c r="G42" s="61" t="str">
        <f t="shared" si="0"/>
        <v/>
      </c>
      <c r="H42" s="61">
        <v>0.04</v>
      </c>
      <c r="I42" s="61" t="str">
        <f t="shared" si="1"/>
        <v/>
      </c>
      <c r="J42" s="33"/>
      <c r="K42" s="33"/>
    </row>
    <row r="43" spans="1:11" ht="13.9" customHeight="1" x14ac:dyDescent="0.2">
      <c r="A43" s="35"/>
      <c r="B43" s="60"/>
      <c r="C43" s="35" t="s">
        <v>623</v>
      </c>
      <c r="D43" s="41" t="s">
        <v>625</v>
      </c>
      <c r="E43" s="41"/>
      <c r="F43" s="61">
        <v>0.05</v>
      </c>
      <c r="G43" s="61" t="str">
        <f t="shared" ref="G43:G45" si="2">IF(B43&gt;0, B43*F43, "")</f>
        <v/>
      </c>
      <c r="H43" s="61">
        <v>0.05</v>
      </c>
      <c r="I43" s="61" t="str">
        <f t="shared" ref="I43:I45" si="3">IF(B43&gt;0, B43*H43, "")</f>
        <v/>
      </c>
      <c r="J43" s="33"/>
      <c r="K43" s="33"/>
    </row>
    <row r="44" spans="1:11" ht="13.9" customHeight="1" x14ac:dyDescent="0.2">
      <c r="A44" s="35"/>
      <c r="B44" s="60"/>
      <c r="C44" s="35" t="s">
        <v>622</v>
      </c>
      <c r="D44" s="41" t="s">
        <v>624</v>
      </c>
      <c r="E44" s="41"/>
      <c r="F44" s="61">
        <v>9.5000000000000001E-2</v>
      </c>
      <c r="G44" s="61" t="str">
        <f t="shared" si="2"/>
        <v/>
      </c>
      <c r="H44" s="61">
        <v>9.5000000000000001E-2</v>
      </c>
      <c r="I44" s="61" t="str">
        <f t="shared" si="3"/>
        <v/>
      </c>
      <c r="J44" s="33"/>
      <c r="K44" s="33"/>
    </row>
    <row r="45" spans="1:11" ht="13.9" customHeight="1" x14ac:dyDescent="0.2">
      <c r="A45" s="35"/>
      <c r="B45" s="60"/>
      <c r="C45" s="35" t="s">
        <v>729</v>
      </c>
      <c r="D45" s="41" t="s">
        <v>730</v>
      </c>
      <c r="E45" s="41"/>
      <c r="F45" s="61">
        <v>1.7999999999999999E-2</v>
      </c>
      <c r="G45" s="61" t="str">
        <f t="shared" si="2"/>
        <v/>
      </c>
      <c r="H45" s="61">
        <v>1.9E-2</v>
      </c>
      <c r="I45" s="61" t="str">
        <f t="shared" si="3"/>
        <v/>
      </c>
      <c r="J45" s="33"/>
      <c r="K45" s="33"/>
    </row>
    <row r="46" spans="1:11" ht="13.9" customHeight="1" x14ac:dyDescent="0.2">
      <c r="A46" s="40"/>
      <c r="B46" s="66"/>
      <c r="C46" s="67" t="s">
        <v>620</v>
      </c>
      <c r="D46" s="67"/>
      <c r="E46" s="68"/>
      <c r="F46" s="69"/>
      <c r="G46" s="69"/>
      <c r="H46" s="69"/>
      <c r="I46" s="69"/>
      <c r="J46" s="33"/>
      <c r="K46" s="33"/>
    </row>
    <row r="47" spans="1:11" ht="15" customHeight="1" x14ac:dyDescent="0.2">
      <c r="A47" s="35"/>
      <c r="B47" s="157" t="s">
        <v>255</v>
      </c>
      <c r="C47" s="157"/>
      <c r="D47" s="157"/>
      <c r="E47" s="70"/>
      <c r="F47" s="38" t="s">
        <v>51</v>
      </c>
      <c r="G47" s="56">
        <f>SUM(G24:G45)</f>
        <v>0</v>
      </c>
      <c r="H47" s="38" t="s">
        <v>52</v>
      </c>
      <c r="I47" s="56">
        <f>SUM(I24:I45)</f>
        <v>0</v>
      </c>
      <c r="J47" s="33"/>
      <c r="K47" s="33"/>
    </row>
    <row r="48" spans="1:11" ht="12.75" customHeight="1" x14ac:dyDescent="0.2">
      <c r="A48" s="35"/>
      <c r="B48" s="158" t="s">
        <v>267</v>
      </c>
      <c r="C48" s="158"/>
      <c r="D48" s="158"/>
      <c r="E48" s="71"/>
      <c r="F48" s="35"/>
      <c r="G48" s="35"/>
      <c r="H48" s="35"/>
      <c r="I48" s="35"/>
      <c r="J48" s="33"/>
      <c r="K48" s="33"/>
    </row>
    <row r="49" spans="1:11" ht="4.9000000000000004" customHeight="1" x14ac:dyDescent="0.2">
      <c r="A49" s="35"/>
      <c r="B49" s="35"/>
      <c r="C49" s="35"/>
      <c r="D49" s="35"/>
      <c r="E49" s="70"/>
      <c r="F49" s="35"/>
      <c r="G49" s="35"/>
      <c r="H49" s="35"/>
      <c r="I49" s="35"/>
      <c r="J49" s="33"/>
      <c r="K49" s="33"/>
    </row>
    <row r="50" spans="1:11" ht="12.75" customHeight="1" x14ac:dyDescent="0.2">
      <c r="A50" s="35"/>
      <c r="B50" s="182" t="s">
        <v>213</v>
      </c>
      <c r="C50" s="180"/>
      <c r="D50" s="180"/>
      <c r="E50" s="59"/>
      <c r="F50" s="180" t="s">
        <v>3</v>
      </c>
      <c r="G50" s="180"/>
      <c r="H50" s="180" t="s">
        <v>4</v>
      </c>
      <c r="I50" s="181"/>
      <c r="J50" s="33"/>
      <c r="K50" s="33"/>
    </row>
    <row r="51" spans="1:11" ht="12.75" customHeight="1" x14ac:dyDescent="0.2">
      <c r="A51" s="35"/>
      <c r="B51" s="171" t="s">
        <v>649</v>
      </c>
      <c r="C51" s="171"/>
      <c r="D51" s="171"/>
      <c r="E51" s="171"/>
      <c r="F51" s="171"/>
      <c r="G51" s="171"/>
      <c r="H51" s="171"/>
      <c r="I51" s="171"/>
      <c r="J51" s="171"/>
      <c r="K51" s="33"/>
    </row>
    <row r="52" spans="1:11" ht="12.75" customHeight="1" x14ac:dyDescent="0.2">
      <c r="A52" s="35"/>
      <c r="B52" s="171"/>
      <c r="C52" s="171"/>
      <c r="D52" s="171"/>
      <c r="E52" s="171"/>
      <c r="F52" s="171"/>
      <c r="G52" s="171"/>
      <c r="H52" s="171"/>
      <c r="I52" s="171"/>
      <c r="J52" s="171"/>
      <c r="K52" s="33"/>
    </row>
    <row r="53" spans="1:11" ht="13.9" customHeight="1" x14ac:dyDescent="0.2">
      <c r="A53" s="35"/>
      <c r="B53" s="60"/>
      <c r="C53" s="35" t="s">
        <v>626</v>
      </c>
      <c r="D53" s="35" t="s">
        <v>39</v>
      </c>
      <c r="E53" s="35"/>
      <c r="F53" s="36">
        <v>2.9999999999999997E-4</v>
      </c>
      <c r="G53" s="36" t="str">
        <f>+IF(B53&gt;0,F53*B53,"")</f>
        <v/>
      </c>
      <c r="H53" s="36">
        <v>2.9999999999999997E-4</v>
      </c>
      <c r="I53" s="36" t="str">
        <f>IF(B53&gt;0, H53*B53, "")</f>
        <v/>
      </c>
      <c r="J53" s="33"/>
      <c r="K53" s="33"/>
    </row>
    <row r="54" spans="1:11" ht="13.9" customHeight="1" x14ac:dyDescent="0.2">
      <c r="A54" s="35"/>
      <c r="B54" s="60"/>
      <c r="C54" s="35" t="s">
        <v>627</v>
      </c>
      <c r="D54" s="35" t="s">
        <v>40</v>
      </c>
      <c r="E54" s="35"/>
      <c r="F54" s="36">
        <v>2.9999999999999997E-4</v>
      </c>
      <c r="G54" s="36" t="str">
        <f t="shared" ref="G54:G78" si="4">+IF(B54&gt;0,F54*B54,"")</f>
        <v/>
      </c>
      <c r="H54" s="36">
        <v>2.9999999999999997E-4</v>
      </c>
      <c r="I54" s="36" t="str">
        <f t="shared" ref="I54:I78" si="5">IF(B54&gt;0, H54*B54, "")</f>
        <v/>
      </c>
      <c r="J54" s="33"/>
      <c r="K54" s="33"/>
    </row>
    <row r="55" spans="1:11" ht="13.9" customHeight="1" x14ac:dyDescent="0.2">
      <c r="A55" s="35"/>
      <c r="B55" s="60"/>
      <c r="C55" s="35" t="s">
        <v>628</v>
      </c>
      <c r="D55" s="35" t="s">
        <v>42</v>
      </c>
      <c r="E55" s="35"/>
      <c r="F55" s="36">
        <v>2.9999999999999997E-4</v>
      </c>
      <c r="G55" s="36" t="str">
        <f t="shared" si="4"/>
        <v/>
      </c>
      <c r="H55" s="36">
        <v>2.9999999999999997E-4</v>
      </c>
      <c r="I55" s="36" t="str">
        <f t="shared" si="5"/>
        <v/>
      </c>
      <c r="J55" s="33"/>
      <c r="K55" s="33"/>
    </row>
    <row r="56" spans="1:11" ht="13.9" customHeight="1" x14ac:dyDescent="0.2">
      <c r="A56" s="35"/>
      <c r="B56" s="60"/>
      <c r="C56" s="35" t="s">
        <v>629</v>
      </c>
      <c r="D56" s="35" t="s">
        <v>452</v>
      </c>
      <c r="E56" s="35"/>
      <c r="F56" s="36">
        <v>2.9999999999999997E-4</v>
      </c>
      <c r="G56" s="36" t="str">
        <f t="shared" si="4"/>
        <v/>
      </c>
      <c r="H56" s="36">
        <v>2.9999999999999997E-4</v>
      </c>
      <c r="I56" s="36" t="str">
        <f t="shared" si="5"/>
        <v/>
      </c>
      <c r="J56" s="33"/>
      <c r="K56" s="33"/>
    </row>
    <row r="57" spans="1:11" ht="13.9" customHeight="1" x14ac:dyDescent="0.2">
      <c r="A57" s="35"/>
      <c r="B57" s="60"/>
      <c r="C57" s="35" t="s">
        <v>641</v>
      </c>
      <c r="D57" s="35" t="s">
        <v>645</v>
      </c>
      <c r="E57" s="35"/>
      <c r="F57" s="36">
        <v>2.9999999999999997E-4</v>
      </c>
      <c r="G57" s="36" t="str">
        <f t="shared" si="4"/>
        <v/>
      </c>
      <c r="H57" s="36">
        <v>2.9999999999999997E-4</v>
      </c>
      <c r="I57" s="36" t="str">
        <f t="shared" si="5"/>
        <v/>
      </c>
      <c r="J57" s="33"/>
      <c r="K57" s="33"/>
    </row>
    <row r="58" spans="1:11" ht="13.9" customHeight="1" x14ac:dyDescent="0.2">
      <c r="A58" s="35"/>
      <c r="B58" s="60"/>
      <c r="C58" s="35" t="s">
        <v>642</v>
      </c>
      <c r="D58" s="35" t="s">
        <v>646</v>
      </c>
      <c r="E58" s="35"/>
      <c r="F58" s="36">
        <v>2.9999999999999997E-4</v>
      </c>
      <c r="G58" s="36" t="str">
        <f t="shared" si="4"/>
        <v/>
      </c>
      <c r="H58" s="36">
        <v>2.9999999999999997E-4</v>
      </c>
      <c r="I58" s="36" t="str">
        <f t="shared" si="5"/>
        <v/>
      </c>
      <c r="J58" s="33"/>
      <c r="K58" s="33"/>
    </row>
    <row r="59" spans="1:11" ht="13.9" customHeight="1" x14ac:dyDescent="0.2">
      <c r="A59" s="35"/>
      <c r="B59" s="60"/>
      <c r="C59" s="35" t="s">
        <v>630</v>
      </c>
      <c r="D59" s="35" t="s">
        <v>410</v>
      </c>
      <c r="E59" s="35"/>
      <c r="F59" s="36">
        <v>2.9999999999999997E-4</v>
      </c>
      <c r="G59" s="36" t="str">
        <f t="shared" si="4"/>
        <v/>
      </c>
      <c r="H59" s="36">
        <v>2.9999999999999997E-4</v>
      </c>
      <c r="I59" s="36" t="str">
        <f t="shared" si="5"/>
        <v/>
      </c>
      <c r="J59" s="33"/>
      <c r="K59" s="33"/>
    </row>
    <row r="60" spans="1:11" ht="13.9" customHeight="1" x14ac:dyDescent="0.2">
      <c r="A60" s="35"/>
      <c r="B60" s="60"/>
      <c r="C60" s="35" t="s">
        <v>631</v>
      </c>
      <c r="D60" s="35" t="s">
        <v>632</v>
      </c>
      <c r="E60" s="35"/>
      <c r="F60" s="36">
        <v>5.0000000000000001E-4</v>
      </c>
      <c r="G60" s="36" t="str">
        <f t="shared" si="4"/>
        <v/>
      </c>
      <c r="H60" s="36">
        <v>5.0000000000000001E-4</v>
      </c>
      <c r="I60" s="36" t="str">
        <f t="shared" si="5"/>
        <v/>
      </c>
      <c r="J60" s="33"/>
      <c r="K60" s="33"/>
    </row>
    <row r="61" spans="1:11" ht="13.9" customHeight="1" x14ac:dyDescent="0.2">
      <c r="A61" s="35"/>
      <c r="B61" s="60"/>
      <c r="C61" s="35" t="s">
        <v>434</v>
      </c>
      <c r="D61" s="35" t="s">
        <v>435</v>
      </c>
      <c r="E61" s="35"/>
      <c r="F61" s="36">
        <v>0.01</v>
      </c>
      <c r="G61" s="36" t="str">
        <f t="shared" si="4"/>
        <v/>
      </c>
      <c r="H61" s="36">
        <v>1.4999999999999999E-2</v>
      </c>
      <c r="I61" s="36" t="str">
        <f t="shared" si="5"/>
        <v/>
      </c>
      <c r="J61" s="33"/>
      <c r="K61" s="33"/>
    </row>
    <row r="62" spans="1:11" ht="13.9" customHeight="1" x14ac:dyDescent="0.2">
      <c r="A62" s="35"/>
      <c r="B62" s="60"/>
      <c r="C62" s="35" t="s">
        <v>444</v>
      </c>
      <c r="D62" s="35" t="s">
        <v>633</v>
      </c>
      <c r="E62" s="35"/>
      <c r="F62" s="36">
        <v>2.0000000000000001E-4</v>
      </c>
      <c r="G62" s="36" t="str">
        <f t="shared" si="4"/>
        <v/>
      </c>
      <c r="H62" s="36">
        <v>2.0000000000000001E-4</v>
      </c>
      <c r="I62" s="36" t="str">
        <f t="shared" si="5"/>
        <v/>
      </c>
      <c r="J62" s="33"/>
      <c r="K62" s="33"/>
    </row>
    <row r="63" spans="1:11" ht="13.9" customHeight="1" x14ac:dyDescent="0.2">
      <c r="A63" s="35"/>
      <c r="B63" s="60"/>
      <c r="C63" s="35" t="s">
        <v>420</v>
      </c>
      <c r="D63" s="35" t="s">
        <v>419</v>
      </c>
      <c r="E63" s="35"/>
      <c r="F63" s="36">
        <v>2.0000000000000001E-4</v>
      </c>
      <c r="G63" s="36" t="str">
        <f t="shared" si="4"/>
        <v/>
      </c>
      <c r="H63" s="36">
        <v>2.0000000000000001E-4</v>
      </c>
      <c r="I63" s="36" t="str">
        <f t="shared" si="5"/>
        <v/>
      </c>
      <c r="J63" s="33"/>
      <c r="K63" s="33"/>
    </row>
    <row r="64" spans="1:11" ht="13.9" customHeight="1" x14ac:dyDescent="0.2">
      <c r="A64" s="35"/>
      <c r="B64" s="60"/>
      <c r="C64" s="35" t="s">
        <v>427</v>
      </c>
      <c r="D64" s="35" t="s">
        <v>428</v>
      </c>
      <c r="E64" s="35"/>
      <c r="F64" s="36">
        <v>2.4000000000000001E-4</v>
      </c>
      <c r="G64" s="36" t="str">
        <f t="shared" si="4"/>
        <v/>
      </c>
      <c r="H64" s="36">
        <v>2.4000000000000001E-4</v>
      </c>
      <c r="I64" s="36" t="str">
        <f t="shared" si="5"/>
        <v/>
      </c>
      <c r="J64" s="33"/>
      <c r="K64" s="33"/>
    </row>
    <row r="65" spans="1:11" ht="13.9" customHeight="1" x14ac:dyDescent="0.2">
      <c r="A65" s="35"/>
      <c r="B65" s="60"/>
      <c r="C65" s="35" t="s">
        <v>425</v>
      </c>
      <c r="D65" s="35" t="s">
        <v>426</v>
      </c>
      <c r="E65" s="35"/>
      <c r="F65" s="36">
        <v>2.4000000000000001E-4</v>
      </c>
      <c r="G65" s="36" t="str">
        <f t="shared" si="4"/>
        <v/>
      </c>
      <c r="H65" s="36">
        <v>2.4000000000000001E-4</v>
      </c>
      <c r="I65" s="36" t="str">
        <f t="shared" si="5"/>
        <v/>
      </c>
      <c r="J65" s="33"/>
      <c r="K65" s="33"/>
    </row>
    <row r="66" spans="1:11" ht="13.9" customHeight="1" x14ac:dyDescent="0.2">
      <c r="A66" s="35"/>
      <c r="B66" s="60"/>
      <c r="C66" s="35" t="s">
        <v>429</v>
      </c>
      <c r="D66" s="35" t="s">
        <v>430</v>
      </c>
      <c r="E66" s="35"/>
      <c r="F66" s="36">
        <v>2.4000000000000001E-4</v>
      </c>
      <c r="G66" s="36" t="str">
        <f t="shared" si="4"/>
        <v/>
      </c>
      <c r="H66" s="36">
        <v>2.4000000000000001E-4</v>
      </c>
      <c r="I66" s="36" t="str">
        <f t="shared" si="5"/>
        <v/>
      </c>
      <c r="J66" s="33"/>
      <c r="K66" s="33"/>
    </row>
    <row r="67" spans="1:11" ht="13.9" customHeight="1" x14ac:dyDescent="0.2">
      <c r="A67" s="35"/>
      <c r="B67" s="60"/>
      <c r="C67" s="35" t="s">
        <v>423</v>
      </c>
      <c r="D67" s="35" t="s">
        <v>424</v>
      </c>
      <c r="E67" s="35"/>
      <c r="F67" s="36">
        <v>2.4000000000000001E-4</v>
      </c>
      <c r="G67" s="36" t="str">
        <f t="shared" si="4"/>
        <v/>
      </c>
      <c r="H67" s="36">
        <v>2.4000000000000001E-4</v>
      </c>
      <c r="I67" s="36" t="str">
        <f t="shared" si="5"/>
        <v/>
      </c>
      <c r="J67" s="33"/>
      <c r="K67" s="33"/>
    </row>
    <row r="68" spans="1:11" ht="13.9" customHeight="1" x14ac:dyDescent="0.2">
      <c r="A68" s="35"/>
      <c r="B68" s="60"/>
      <c r="C68" s="35" t="s">
        <v>421</v>
      </c>
      <c r="D68" s="35" t="s">
        <v>422</v>
      </c>
      <c r="E68" s="35"/>
      <c r="F68" s="36">
        <v>2.4000000000000001E-4</v>
      </c>
      <c r="G68" s="36" t="str">
        <f t="shared" si="4"/>
        <v/>
      </c>
      <c r="H68" s="36">
        <v>2.4000000000000001E-4</v>
      </c>
      <c r="I68" s="36" t="str">
        <f t="shared" si="5"/>
        <v/>
      </c>
      <c r="J68" s="33"/>
      <c r="K68" s="33"/>
    </row>
    <row r="69" spans="1:11" ht="13.9" customHeight="1" x14ac:dyDescent="0.2">
      <c r="A69" s="35"/>
      <c r="B69" s="60"/>
      <c r="C69" s="35" t="s">
        <v>453</v>
      </c>
      <c r="D69" s="35" t="s">
        <v>431</v>
      </c>
      <c r="E69" s="35"/>
      <c r="F69" s="36">
        <v>2.4000000000000001E-4</v>
      </c>
      <c r="G69" s="36" t="str">
        <f t="shared" si="4"/>
        <v/>
      </c>
      <c r="H69" s="36">
        <v>2.4000000000000001E-4</v>
      </c>
      <c r="I69" s="36" t="str">
        <f t="shared" si="5"/>
        <v/>
      </c>
      <c r="J69" s="33"/>
      <c r="K69" s="33"/>
    </row>
    <row r="70" spans="1:11" ht="13.9" customHeight="1" x14ac:dyDescent="0.2">
      <c r="A70" s="35"/>
      <c r="B70" s="60"/>
      <c r="C70" s="35" t="s">
        <v>454</v>
      </c>
      <c r="D70" s="35" t="s">
        <v>432</v>
      </c>
      <c r="E70" s="35"/>
      <c r="F70" s="36">
        <v>2.0000000000000001E-4</v>
      </c>
      <c r="G70" s="36" t="str">
        <f t="shared" si="4"/>
        <v/>
      </c>
      <c r="H70" s="36">
        <v>2.0000000000000001E-4</v>
      </c>
      <c r="I70" s="36" t="str">
        <f t="shared" si="5"/>
        <v/>
      </c>
      <c r="J70" s="33"/>
      <c r="K70" s="33"/>
    </row>
    <row r="71" spans="1:11" ht="13.9" customHeight="1" x14ac:dyDescent="0.2">
      <c r="A71" s="35"/>
      <c r="B71" s="60"/>
      <c r="C71" s="35" t="s">
        <v>442</v>
      </c>
      <c r="D71" s="35" t="s">
        <v>443</v>
      </c>
      <c r="E71" s="35"/>
      <c r="F71" s="36">
        <v>2.0000000000000001E-4</v>
      </c>
      <c r="G71" s="36" t="str">
        <f t="shared" si="4"/>
        <v/>
      </c>
      <c r="H71" s="36">
        <v>2.0000000000000001E-4</v>
      </c>
      <c r="I71" s="36" t="str">
        <f t="shared" si="5"/>
        <v/>
      </c>
      <c r="J71" s="33"/>
      <c r="K71" s="33"/>
    </row>
    <row r="72" spans="1:11" ht="13.9" customHeight="1" x14ac:dyDescent="0.2">
      <c r="A72" s="35"/>
      <c r="B72" s="60"/>
      <c r="C72" s="35" t="s">
        <v>572</v>
      </c>
      <c r="D72" s="35" t="s">
        <v>433</v>
      </c>
      <c r="E72" s="35"/>
      <c r="F72" s="36">
        <v>1.4999999999999999E-4</v>
      </c>
      <c r="G72" s="36" t="str">
        <f t="shared" si="4"/>
        <v/>
      </c>
      <c r="H72" s="36">
        <v>1.4999999999999999E-4</v>
      </c>
      <c r="I72" s="36" t="str">
        <f t="shared" si="5"/>
        <v/>
      </c>
      <c r="J72" s="33"/>
      <c r="K72" s="33"/>
    </row>
    <row r="73" spans="1:11" ht="13.9" customHeight="1" x14ac:dyDescent="0.2">
      <c r="A73" s="35"/>
      <c r="B73" s="60"/>
      <c r="C73" s="65" t="s">
        <v>438</v>
      </c>
      <c r="D73" s="41" t="s">
        <v>439</v>
      </c>
      <c r="E73" s="41"/>
      <c r="F73" s="36">
        <v>2.4000000000000001E-4</v>
      </c>
      <c r="G73" s="36" t="str">
        <f t="shared" si="4"/>
        <v/>
      </c>
      <c r="H73" s="36">
        <v>2.4000000000000001E-4</v>
      </c>
      <c r="I73" s="36" t="str">
        <f t="shared" si="5"/>
        <v/>
      </c>
      <c r="J73" s="33"/>
      <c r="K73" s="33"/>
    </row>
    <row r="74" spans="1:11" ht="13.9" customHeight="1" x14ac:dyDescent="0.2">
      <c r="A74" s="35"/>
      <c r="B74" s="60"/>
      <c r="C74" s="35" t="s">
        <v>436</v>
      </c>
      <c r="D74" s="35" t="s">
        <v>437</v>
      </c>
      <c r="E74" s="35"/>
      <c r="F74" s="36">
        <v>2.0000000000000001E-4</v>
      </c>
      <c r="G74" s="36" t="str">
        <f t="shared" si="4"/>
        <v/>
      </c>
      <c r="H74" s="36">
        <v>2.0000000000000001E-4</v>
      </c>
      <c r="I74" s="36" t="str">
        <f t="shared" si="5"/>
        <v/>
      </c>
      <c r="J74" s="33"/>
      <c r="K74" s="33"/>
    </row>
    <row r="75" spans="1:11" ht="13.9" customHeight="1" x14ac:dyDescent="0.2">
      <c r="A75" s="35"/>
      <c r="B75" s="60"/>
      <c r="C75" s="35" t="s">
        <v>455</v>
      </c>
      <c r="D75" s="35" t="s">
        <v>574</v>
      </c>
      <c r="E75" s="35"/>
      <c r="F75" s="36">
        <v>2.0000000000000001E-4</v>
      </c>
      <c r="G75" s="36" t="str">
        <f t="shared" si="4"/>
        <v/>
      </c>
      <c r="H75" s="36">
        <v>2.0000000000000001E-4</v>
      </c>
      <c r="I75" s="36" t="str">
        <f t="shared" si="5"/>
        <v/>
      </c>
      <c r="J75" s="33"/>
      <c r="K75" s="33"/>
    </row>
    <row r="76" spans="1:11" ht="13.9" customHeight="1" x14ac:dyDescent="0.2">
      <c r="A76" s="35"/>
      <c r="B76" s="60"/>
      <c r="C76" s="35" t="s">
        <v>647</v>
      </c>
      <c r="D76" s="35" t="s">
        <v>648</v>
      </c>
      <c r="E76" s="35"/>
      <c r="F76" s="36">
        <v>2.0000000000000001E-4</v>
      </c>
      <c r="G76" s="36" t="str">
        <f t="shared" si="4"/>
        <v/>
      </c>
      <c r="H76" s="36">
        <v>2.0000000000000001E-4</v>
      </c>
      <c r="I76" s="36" t="str">
        <f t="shared" si="5"/>
        <v/>
      </c>
      <c r="J76" s="33"/>
      <c r="K76" s="33"/>
    </row>
    <row r="77" spans="1:11" ht="13.9" customHeight="1" x14ac:dyDescent="0.2">
      <c r="A77" s="35"/>
      <c r="B77" s="60"/>
      <c r="C77" s="35" t="s">
        <v>634</v>
      </c>
      <c r="D77" s="35" t="s">
        <v>575</v>
      </c>
      <c r="E77" s="35"/>
      <c r="F77" s="36">
        <v>2.0000000000000001E-4</v>
      </c>
      <c r="G77" s="36" t="str">
        <f t="shared" si="4"/>
        <v/>
      </c>
      <c r="H77" s="36">
        <v>2.0000000000000001E-4</v>
      </c>
      <c r="I77" s="36" t="str">
        <f t="shared" si="5"/>
        <v/>
      </c>
      <c r="J77" s="33"/>
      <c r="K77" s="33"/>
    </row>
    <row r="78" spans="1:11" ht="13.9" customHeight="1" thickBot="1" x14ac:dyDescent="0.25">
      <c r="A78" s="35"/>
      <c r="B78" s="60"/>
      <c r="C78" s="72" t="s">
        <v>573</v>
      </c>
      <c r="D78" s="73" t="s">
        <v>576</v>
      </c>
      <c r="E78" s="73"/>
      <c r="F78" s="74">
        <v>1.4999999999999999E-4</v>
      </c>
      <c r="G78" s="74" t="str">
        <f t="shared" si="4"/>
        <v/>
      </c>
      <c r="H78" s="74">
        <v>1.4999999999999999E-4</v>
      </c>
      <c r="I78" s="74" t="str">
        <f t="shared" si="5"/>
        <v/>
      </c>
      <c r="J78" s="33"/>
      <c r="K78" s="33"/>
    </row>
    <row r="79" spans="1:11" ht="12.75" thickTop="1" x14ac:dyDescent="0.2">
      <c r="A79" s="35"/>
      <c r="B79" s="171" t="s">
        <v>650</v>
      </c>
      <c r="C79" s="171"/>
      <c r="D79" s="171"/>
      <c r="E79" s="171"/>
      <c r="F79" s="171"/>
      <c r="G79" s="171"/>
      <c r="H79" s="171"/>
      <c r="I79" s="171"/>
      <c r="J79" s="171"/>
      <c r="K79" s="33"/>
    </row>
    <row r="80" spans="1:11" x14ac:dyDescent="0.2">
      <c r="A80" s="35"/>
      <c r="B80" s="171"/>
      <c r="C80" s="171"/>
      <c r="D80" s="171"/>
      <c r="E80" s="171"/>
      <c r="F80" s="171"/>
      <c r="G80" s="171"/>
      <c r="H80" s="171"/>
      <c r="I80" s="171"/>
      <c r="J80" s="171"/>
      <c r="K80" s="33"/>
    </row>
    <row r="81" spans="1:11" ht="13.9" customHeight="1" x14ac:dyDescent="0.2">
      <c r="A81" s="35"/>
      <c r="B81" s="60"/>
      <c r="C81" s="35" t="s">
        <v>651</v>
      </c>
      <c r="D81" s="35" t="s">
        <v>39</v>
      </c>
      <c r="E81" s="35"/>
      <c r="F81" s="36">
        <v>2.9999999999999997E-4</v>
      </c>
      <c r="G81" s="36" t="str">
        <f t="shared" ref="G81:G93" si="6">IF(B81&gt;0, F81*B81, "")</f>
        <v/>
      </c>
      <c r="H81" s="36">
        <v>2.9999999999999997E-4</v>
      </c>
      <c r="I81" s="36" t="str">
        <f t="shared" ref="I81:I97" si="7">IF(B81&gt;0, H81*B81, "")</f>
        <v/>
      </c>
      <c r="J81" s="150"/>
      <c r="K81" s="33"/>
    </row>
    <row r="82" spans="1:11" ht="13.9" customHeight="1" x14ac:dyDescent="0.2">
      <c r="A82" s="35"/>
      <c r="B82" s="60"/>
      <c r="C82" s="35" t="s">
        <v>652</v>
      </c>
      <c r="D82" s="35" t="s">
        <v>653</v>
      </c>
      <c r="E82" s="35"/>
      <c r="F82" s="36">
        <v>2.9999999999999997E-4</v>
      </c>
      <c r="G82" s="36" t="str">
        <f t="shared" si="6"/>
        <v/>
      </c>
      <c r="H82" s="36">
        <v>2.9999999999999997E-4</v>
      </c>
      <c r="I82" s="36" t="str">
        <f t="shared" si="7"/>
        <v/>
      </c>
      <c r="J82" s="150"/>
      <c r="K82" s="33"/>
    </row>
    <row r="83" spans="1:11" ht="13.9" customHeight="1" x14ac:dyDescent="0.2">
      <c r="A83" s="35"/>
      <c r="B83" s="60"/>
      <c r="C83" s="35" t="s">
        <v>654</v>
      </c>
      <c r="D83" s="35" t="s">
        <v>40</v>
      </c>
      <c r="E83" s="35"/>
      <c r="F83" s="36">
        <v>2.9999999999999997E-4</v>
      </c>
      <c r="G83" s="36" t="str">
        <f t="shared" si="6"/>
        <v/>
      </c>
      <c r="H83" s="36">
        <v>2.9999999999999997E-4</v>
      </c>
      <c r="I83" s="36" t="str">
        <f t="shared" si="7"/>
        <v/>
      </c>
      <c r="J83" s="150"/>
      <c r="K83" s="33"/>
    </row>
    <row r="84" spans="1:11" ht="13.9" customHeight="1" x14ac:dyDescent="0.2">
      <c r="A84" s="35"/>
      <c r="B84" s="60"/>
      <c r="C84" s="35" t="s">
        <v>655</v>
      </c>
      <c r="D84" s="35" t="s">
        <v>656</v>
      </c>
      <c r="E84" s="35"/>
      <c r="F84" s="36">
        <v>2.9999999999999997E-4</v>
      </c>
      <c r="G84" s="36" t="str">
        <f t="shared" si="6"/>
        <v/>
      </c>
      <c r="H84" s="36">
        <v>2.9999999999999997E-4</v>
      </c>
      <c r="I84" s="36" t="str">
        <f t="shared" si="7"/>
        <v/>
      </c>
      <c r="J84" s="150"/>
      <c r="K84" s="33"/>
    </row>
    <row r="85" spans="1:11" ht="13.9" customHeight="1" x14ac:dyDescent="0.2">
      <c r="A85" s="35"/>
      <c r="B85" s="60"/>
      <c r="C85" s="35" t="s">
        <v>657</v>
      </c>
      <c r="D85" s="35" t="s">
        <v>42</v>
      </c>
      <c r="E85" s="35"/>
      <c r="F85" s="36">
        <v>2.9999999999999997E-4</v>
      </c>
      <c r="G85" s="36" t="str">
        <f t="shared" si="6"/>
        <v/>
      </c>
      <c r="H85" s="36">
        <v>2.9999999999999997E-4</v>
      </c>
      <c r="I85" s="36" t="str">
        <f t="shared" si="7"/>
        <v/>
      </c>
      <c r="J85" s="150"/>
      <c r="K85" s="33"/>
    </row>
    <row r="86" spans="1:11" ht="13.9" customHeight="1" x14ac:dyDescent="0.2">
      <c r="A86" s="35"/>
      <c r="B86" s="60"/>
      <c r="C86" s="35" t="s">
        <v>658</v>
      </c>
      <c r="D86" s="35" t="s">
        <v>659</v>
      </c>
      <c r="E86" s="35"/>
      <c r="F86" s="36">
        <v>2.9999999999999997E-4</v>
      </c>
      <c r="G86" s="36" t="str">
        <f t="shared" si="6"/>
        <v/>
      </c>
      <c r="H86" s="36">
        <v>2.9999999999999997E-4</v>
      </c>
      <c r="I86" s="36" t="str">
        <f t="shared" si="7"/>
        <v/>
      </c>
      <c r="J86" s="150"/>
      <c r="K86" s="33"/>
    </row>
    <row r="87" spans="1:11" ht="13.9" customHeight="1" x14ac:dyDescent="0.2">
      <c r="A87" s="35"/>
      <c r="B87" s="60"/>
      <c r="C87" s="35" t="s">
        <v>660</v>
      </c>
      <c r="D87" s="35" t="s">
        <v>726</v>
      </c>
      <c r="E87" s="35"/>
      <c r="F87" s="36">
        <v>2.9999999999999997E-4</v>
      </c>
      <c r="G87" s="36" t="str">
        <f t="shared" si="6"/>
        <v/>
      </c>
      <c r="H87" s="36">
        <v>2.9999999999999997E-4</v>
      </c>
      <c r="I87" s="36" t="str">
        <f t="shared" si="7"/>
        <v/>
      </c>
      <c r="J87" s="150"/>
      <c r="K87" s="33"/>
    </row>
    <row r="88" spans="1:11" ht="13.9" customHeight="1" x14ac:dyDescent="0.2">
      <c r="A88" s="35"/>
      <c r="B88" s="60"/>
      <c r="C88" s="35" t="s">
        <v>661</v>
      </c>
      <c r="D88" s="35" t="s">
        <v>725</v>
      </c>
      <c r="E88" s="35"/>
      <c r="F88" s="36">
        <v>2.9999999999999997E-4</v>
      </c>
      <c r="G88" s="36" t="str">
        <f t="shared" si="6"/>
        <v/>
      </c>
      <c r="H88" s="36">
        <v>2.9999999999999997E-4</v>
      </c>
      <c r="I88" s="36" t="str">
        <f t="shared" si="7"/>
        <v/>
      </c>
      <c r="J88" s="150"/>
      <c r="K88" s="33"/>
    </row>
    <row r="89" spans="1:11" ht="13.9" customHeight="1" x14ac:dyDescent="0.2">
      <c r="A89" s="35"/>
      <c r="B89" s="60"/>
      <c r="C89" s="35" t="s">
        <v>662</v>
      </c>
      <c r="D89" s="35" t="s">
        <v>724</v>
      </c>
      <c r="E89" s="35"/>
      <c r="F89" s="36">
        <v>2.9999999999999997E-4</v>
      </c>
      <c r="G89" s="36" t="str">
        <f t="shared" si="6"/>
        <v/>
      </c>
      <c r="H89" s="36">
        <v>2.9999999999999997E-4</v>
      </c>
      <c r="I89" s="36" t="str">
        <f t="shared" si="7"/>
        <v/>
      </c>
      <c r="J89" s="150"/>
      <c r="K89" s="33"/>
    </row>
    <row r="90" spans="1:11" ht="13.9" customHeight="1" x14ac:dyDescent="0.2">
      <c r="A90" s="35"/>
      <c r="B90" s="60"/>
      <c r="C90" s="35" t="s">
        <v>663</v>
      </c>
      <c r="D90" s="35" t="s">
        <v>723</v>
      </c>
      <c r="E90" s="35"/>
      <c r="F90" s="36">
        <v>2.9999999999999997E-4</v>
      </c>
      <c r="G90" s="36" t="str">
        <f t="shared" si="6"/>
        <v/>
      </c>
      <c r="H90" s="36">
        <v>2.9999999999999997E-4</v>
      </c>
      <c r="I90" s="36" t="str">
        <f t="shared" si="7"/>
        <v/>
      </c>
      <c r="J90" s="150"/>
      <c r="K90" s="33"/>
    </row>
    <row r="91" spans="1:11" ht="13.9" customHeight="1" x14ac:dyDescent="0.2">
      <c r="A91" s="35"/>
      <c r="B91" s="60"/>
      <c r="C91" s="35" t="s">
        <v>664</v>
      </c>
      <c r="D91" s="35" t="s">
        <v>727</v>
      </c>
      <c r="E91" s="35"/>
      <c r="F91" s="36">
        <v>2.9999999999999997E-4</v>
      </c>
      <c r="G91" s="36" t="str">
        <f t="shared" si="6"/>
        <v/>
      </c>
      <c r="H91" s="36">
        <v>2.9999999999999997E-4</v>
      </c>
      <c r="I91" s="36" t="str">
        <f t="shared" si="7"/>
        <v/>
      </c>
      <c r="J91" s="150"/>
      <c r="K91" s="33"/>
    </row>
    <row r="92" spans="1:11" ht="13.9" customHeight="1" x14ac:dyDescent="0.2">
      <c r="A92" s="35"/>
      <c r="B92" s="60"/>
      <c r="C92" s="35" t="s">
        <v>665</v>
      </c>
      <c r="D92" s="35" t="s">
        <v>728</v>
      </c>
      <c r="E92" s="35"/>
      <c r="F92" s="36">
        <v>2.9999999999999997E-4</v>
      </c>
      <c r="G92" s="36" t="str">
        <f t="shared" si="6"/>
        <v/>
      </c>
      <c r="H92" s="36">
        <v>2.9999999999999997E-4</v>
      </c>
      <c r="I92" s="36" t="str">
        <f t="shared" si="7"/>
        <v/>
      </c>
      <c r="J92" s="150"/>
      <c r="K92" s="33"/>
    </row>
    <row r="93" spans="1:11" ht="13.9" customHeight="1" x14ac:dyDescent="0.2">
      <c r="A93" s="35"/>
      <c r="B93" s="60"/>
      <c r="C93" s="35" t="s">
        <v>666</v>
      </c>
      <c r="D93" s="35" t="s">
        <v>410</v>
      </c>
      <c r="E93" s="35"/>
      <c r="F93" s="36">
        <v>2.9999999999999997E-4</v>
      </c>
      <c r="G93" s="36" t="str">
        <f t="shared" si="6"/>
        <v/>
      </c>
      <c r="H93" s="36">
        <v>2.9999999999999997E-4</v>
      </c>
      <c r="I93" s="36" t="str">
        <f t="shared" si="7"/>
        <v/>
      </c>
      <c r="J93" s="150"/>
      <c r="K93" s="33"/>
    </row>
    <row r="94" spans="1:11" ht="13.9" customHeight="1" x14ac:dyDescent="0.2">
      <c r="A94" s="35"/>
      <c r="B94" s="60"/>
      <c r="C94" s="35" t="s">
        <v>667</v>
      </c>
      <c r="D94" s="35" t="s">
        <v>574</v>
      </c>
      <c r="E94" s="35"/>
      <c r="F94" s="36">
        <v>2.0000000000000001E-4</v>
      </c>
      <c r="G94" s="36" t="str">
        <f t="shared" ref="G94:G97" si="8">IF(B94&gt;0, F94*B94, "")</f>
        <v/>
      </c>
      <c r="H94" s="36">
        <v>2.0000000000000001E-4</v>
      </c>
      <c r="I94" s="36" t="str">
        <f t="shared" si="7"/>
        <v/>
      </c>
      <c r="J94" s="150"/>
      <c r="K94" s="33"/>
    </row>
    <row r="95" spans="1:11" ht="13.9" customHeight="1" x14ac:dyDescent="0.2">
      <c r="A95" s="35"/>
      <c r="B95" s="60"/>
      <c r="C95" s="35" t="s">
        <v>668</v>
      </c>
      <c r="D95" s="35" t="s">
        <v>648</v>
      </c>
      <c r="E95" s="35"/>
      <c r="F95" s="36">
        <v>2.0000000000000001E-4</v>
      </c>
      <c r="G95" s="36" t="str">
        <f t="shared" si="8"/>
        <v/>
      </c>
      <c r="H95" s="36">
        <v>2.0000000000000001E-4</v>
      </c>
      <c r="I95" s="36" t="str">
        <f t="shared" si="7"/>
        <v/>
      </c>
      <c r="J95" s="150"/>
      <c r="K95" s="33"/>
    </row>
    <row r="96" spans="1:11" ht="13.9" customHeight="1" x14ac:dyDescent="0.2">
      <c r="A96" s="35"/>
      <c r="B96" s="60"/>
      <c r="C96" s="35" t="s">
        <v>669</v>
      </c>
      <c r="D96" s="35" t="s">
        <v>575</v>
      </c>
      <c r="E96" s="35"/>
      <c r="F96" s="36">
        <v>2.0000000000000001E-4</v>
      </c>
      <c r="G96" s="36" t="str">
        <f t="shared" si="8"/>
        <v/>
      </c>
      <c r="H96" s="36">
        <v>2.0000000000000001E-4</v>
      </c>
      <c r="I96" s="36" t="str">
        <f t="shared" si="7"/>
        <v/>
      </c>
      <c r="J96" s="150"/>
      <c r="K96" s="33"/>
    </row>
    <row r="97" spans="1:11" ht="13.9" customHeight="1" thickBot="1" x14ac:dyDescent="0.25">
      <c r="A97" s="35"/>
      <c r="B97" s="60"/>
      <c r="C97" s="73" t="s">
        <v>670</v>
      </c>
      <c r="D97" s="73" t="s">
        <v>576</v>
      </c>
      <c r="E97" s="73"/>
      <c r="F97" s="74">
        <v>1.4999999999999999E-4</v>
      </c>
      <c r="G97" s="74" t="str">
        <f t="shared" si="8"/>
        <v/>
      </c>
      <c r="H97" s="74">
        <v>1.4999999999999999E-4</v>
      </c>
      <c r="I97" s="74" t="str">
        <f t="shared" si="7"/>
        <v/>
      </c>
      <c r="J97" s="151"/>
      <c r="K97" s="33"/>
    </row>
    <row r="98" spans="1:11" ht="12.75" thickTop="1" x14ac:dyDescent="0.2">
      <c r="A98" s="35"/>
      <c r="B98" s="172" t="s">
        <v>618</v>
      </c>
      <c r="C98" s="172"/>
      <c r="D98" s="172"/>
      <c r="E98" s="172"/>
      <c r="F98" s="172"/>
      <c r="G98" s="172"/>
      <c r="H98" s="172"/>
      <c r="I98" s="172"/>
      <c r="J98" s="172"/>
      <c r="K98" s="33"/>
    </row>
    <row r="99" spans="1:11" x14ac:dyDescent="0.2">
      <c r="A99" s="35"/>
      <c r="B99" s="173"/>
      <c r="C99" s="173"/>
      <c r="D99" s="173"/>
      <c r="E99" s="173"/>
      <c r="F99" s="173"/>
      <c r="G99" s="173"/>
      <c r="H99" s="173"/>
      <c r="I99" s="173"/>
      <c r="J99" s="173"/>
      <c r="K99" s="33"/>
    </row>
    <row r="100" spans="1:11" ht="13.9" customHeight="1" x14ac:dyDescent="0.2">
      <c r="A100" s="35"/>
      <c r="B100" s="60"/>
      <c r="C100" s="35" t="s">
        <v>31</v>
      </c>
      <c r="D100" s="35" t="s">
        <v>39</v>
      </c>
      <c r="E100" s="35"/>
      <c r="F100" s="36">
        <v>3.2499999999999999E-4</v>
      </c>
      <c r="G100" s="36" t="str">
        <f t="shared" ref="G100" si="9">IF(B100&gt;0, F100*B100, "")</f>
        <v/>
      </c>
      <c r="H100" s="36">
        <v>3.2499999999999999E-4</v>
      </c>
      <c r="I100" s="36" t="str">
        <f t="shared" ref="I100:I101" si="10">IF(B100&gt;0, H100*B100, "")</f>
        <v/>
      </c>
      <c r="J100" s="33"/>
      <c r="K100" s="33"/>
    </row>
    <row r="101" spans="1:11" ht="13.9" customHeight="1" x14ac:dyDescent="0.2">
      <c r="A101" s="35"/>
      <c r="B101" s="60"/>
      <c r="C101" s="35" t="s">
        <v>32</v>
      </c>
      <c r="D101" s="35" t="s">
        <v>40</v>
      </c>
      <c r="E101" s="35"/>
      <c r="F101" s="36">
        <v>3.2499999999999999E-4</v>
      </c>
      <c r="G101" s="36" t="str">
        <f t="shared" ref="G101:G111" si="11">IF(B101&gt;0, F101*B101, "")</f>
        <v/>
      </c>
      <c r="H101" s="36">
        <v>3.2499999999999999E-4</v>
      </c>
      <c r="I101" s="36" t="str">
        <f t="shared" si="10"/>
        <v/>
      </c>
      <c r="J101" s="33"/>
      <c r="K101" s="33"/>
    </row>
    <row r="102" spans="1:11" ht="13.9" customHeight="1" x14ac:dyDescent="0.2">
      <c r="A102" s="35"/>
      <c r="B102" s="60"/>
      <c r="C102" s="35" t="s">
        <v>33</v>
      </c>
      <c r="D102" s="35" t="s">
        <v>41</v>
      </c>
      <c r="E102" s="35"/>
      <c r="F102" s="36">
        <v>3.2499999999999999E-4</v>
      </c>
      <c r="G102" s="36" t="str">
        <f t="shared" si="11"/>
        <v/>
      </c>
      <c r="H102" s="36">
        <v>3.2499999999999999E-4</v>
      </c>
      <c r="I102" s="36" t="str">
        <f t="shared" ref="I102:I116" si="12">IF(B102&gt;0, H102*B102, "")</f>
        <v/>
      </c>
      <c r="J102" s="33"/>
      <c r="K102" s="33"/>
    </row>
    <row r="103" spans="1:11" ht="13.9" customHeight="1" x14ac:dyDescent="0.2">
      <c r="A103" s="35"/>
      <c r="B103" s="60"/>
      <c r="C103" s="35" t="s">
        <v>34</v>
      </c>
      <c r="D103" s="35" t="s">
        <v>42</v>
      </c>
      <c r="E103" s="35"/>
      <c r="F103" s="36">
        <v>3.2499999999999999E-4</v>
      </c>
      <c r="G103" s="36" t="str">
        <f t="shared" si="11"/>
        <v/>
      </c>
      <c r="H103" s="36">
        <v>3.2499999999999999E-4</v>
      </c>
      <c r="I103" s="36" t="str">
        <f t="shared" si="12"/>
        <v/>
      </c>
      <c r="J103" s="33"/>
      <c r="K103" s="33"/>
    </row>
    <row r="104" spans="1:11" ht="13.9" customHeight="1" x14ac:dyDescent="0.2">
      <c r="A104" s="35"/>
      <c r="B104" s="60"/>
      <c r="C104" s="35" t="s">
        <v>409</v>
      </c>
      <c r="D104" s="35" t="s">
        <v>410</v>
      </c>
      <c r="E104" s="35"/>
      <c r="F104" s="36">
        <v>3.2499999999999999E-4</v>
      </c>
      <c r="G104" s="36" t="str">
        <f>IF(B104&gt;0, F104*B104, "")</f>
        <v/>
      </c>
      <c r="H104" s="36">
        <v>3.2499999999999999E-4</v>
      </c>
      <c r="I104" s="36" t="str">
        <f>IF(B104&gt;0, H104*B104, "")</f>
        <v/>
      </c>
      <c r="J104" s="33"/>
      <c r="K104" s="33"/>
    </row>
    <row r="105" spans="1:11" ht="13.9" customHeight="1" x14ac:dyDescent="0.2">
      <c r="A105" s="35"/>
      <c r="B105" s="60"/>
      <c r="C105" s="35" t="s">
        <v>272</v>
      </c>
      <c r="D105" s="35" t="s">
        <v>273</v>
      </c>
      <c r="E105" s="35"/>
      <c r="F105" s="36">
        <v>3.2499999999999999E-4</v>
      </c>
      <c r="G105" s="36" t="str">
        <f t="shared" si="11"/>
        <v/>
      </c>
      <c r="H105" s="36">
        <v>3.2499999999999999E-4</v>
      </c>
      <c r="I105" s="36" t="str">
        <f t="shared" si="12"/>
        <v/>
      </c>
      <c r="J105" s="33"/>
      <c r="K105" s="33"/>
    </row>
    <row r="106" spans="1:11" ht="13.9" customHeight="1" x14ac:dyDescent="0.2">
      <c r="A106" s="35"/>
      <c r="B106" s="60"/>
      <c r="C106" s="35" t="s">
        <v>35</v>
      </c>
      <c r="D106" s="35" t="s">
        <v>43</v>
      </c>
      <c r="E106" s="35"/>
      <c r="F106" s="36">
        <v>3.2499999999999999E-4</v>
      </c>
      <c r="G106" s="36" t="str">
        <f t="shared" si="11"/>
        <v/>
      </c>
      <c r="H106" s="36">
        <v>3.2499999999999999E-4</v>
      </c>
      <c r="I106" s="36" t="str">
        <f t="shared" si="12"/>
        <v/>
      </c>
      <c r="J106" s="33"/>
      <c r="K106" s="33"/>
    </row>
    <row r="107" spans="1:11" ht="13.9" customHeight="1" x14ac:dyDescent="0.2">
      <c r="A107" s="35"/>
      <c r="B107" s="60"/>
      <c r="C107" s="35" t="s">
        <v>36</v>
      </c>
      <c r="D107" s="35" t="s">
        <v>44</v>
      </c>
      <c r="E107" s="35"/>
      <c r="F107" s="36">
        <v>3.2499999999999999E-4</v>
      </c>
      <c r="G107" s="36" t="str">
        <f t="shared" si="11"/>
        <v/>
      </c>
      <c r="H107" s="36">
        <v>1E-3</v>
      </c>
      <c r="I107" s="36" t="str">
        <f t="shared" si="12"/>
        <v/>
      </c>
      <c r="J107" s="33"/>
      <c r="K107" s="33"/>
    </row>
    <row r="108" spans="1:11" ht="13.9" customHeight="1" x14ac:dyDescent="0.2">
      <c r="A108" s="35"/>
      <c r="B108" s="60"/>
      <c r="C108" s="35" t="s">
        <v>37</v>
      </c>
      <c r="D108" s="35" t="s">
        <v>45</v>
      </c>
      <c r="E108" s="35"/>
      <c r="F108" s="36">
        <v>3.2499999999999999E-4</v>
      </c>
      <c r="G108" s="36" t="str">
        <f t="shared" si="11"/>
        <v/>
      </c>
      <c r="H108" s="36">
        <v>1E-3</v>
      </c>
      <c r="I108" s="36" t="str">
        <f t="shared" si="12"/>
        <v/>
      </c>
      <c r="J108" s="33"/>
      <c r="K108" s="33"/>
    </row>
    <row r="109" spans="1:11" ht="13.9" customHeight="1" x14ac:dyDescent="0.2">
      <c r="A109" s="35"/>
      <c r="B109" s="60"/>
      <c r="C109" s="35" t="s">
        <v>38</v>
      </c>
      <c r="D109" s="35" t="s">
        <v>46</v>
      </c>
      <c r="E109" s="35"/>
      <c r="F109" s="36">
        <v>3.2499999999999999E-4</v>
      </c>
      <c r="G109" s="36" t="str">
        <f t="shared" si="11"/>
        <v/>
      </c>
      <c r="H109" s="36">
        <v>1E-3</v>
      </c>
      <c r="I109" s="36" t="str">
        <f t="shared" si="12"/>
        <v/>
      </c>
      <c r="J109" s="33"/>
      <c r="K109" s="33"/>
    </row>
    <row r="110" spans="1:11" ht="13.9" customHeight="1" x14ac:dyDescent="0.2">
      <c r="A110" s="35"/>
      <c r="B110" s="60"/>
      <c r="C110" s="35" t="s">
        <v>146</v>
      </c>
      <c r="D110" s="35" t="s">
        <v>140</v>
      </c>
      <c r="E110" s="35"/>
      <c r="F110" s="36">
        <v>3.2499999999999999E-4</v>
      </c>
      <c r="G110" s="36" t="str">
        <f t="shared" si="11"/>
        <v/>
      </c>
      <c r="H110" s="36">
        <v>1E-3</v>
      </c>
      <c r="I110" s="36" t="str">
        <f t="shared" si="12"/>
        <v/>
      </c>
      <c r="J110" s="33"/>
      <c r="K110" s="33"/>
    </row>
    <row r="111" spans="1:11" ht="13.9" customHeight="1" x14ac:dyDescent="0.2">
      <c r="A111" s="35"/>
      <c r="B111" s="60"/>
      <c r="C111" s="35" t="s">
        <v>145</v>
      </c>
      <c r="D111" s="35" t="s">
        <v>47</v>
      </c>
      <c r="E111" s="35"/>
      <c r="F111" s="36">
        <v>3.2499999999999999E-4</v>
      </c>
      <c r="G111" s="36" t="str">
        <f t="shared" si="11"/>
        <v/>
      </c>
      <c r="H111" s="36">
        <v>1E-3</v>
      </c>
      <c r="I111" s="36" t="str">
        <f t="shared" si="12"/>
        <v/>
      </c>
      <c r="J111" s="33"/>
      <c r="K111" s="33"/>
    </row>
    <row r="112" spans="1:11" ht="13.9" customHeight="1" x14ac:dyDescent="0.2">
      <c r="A112" s="35"/>
      <c r="B112" s="60"/>
      <c r="C112" s="35" t="s">
        <v>143</v>
      </c>
      <c r="D112" s="35" t="s">
        <v>48</v>
      </c>
      <c r="E112" s="35"/>
      <c r="F112" s="36">
        <v>3.2499999999999999E-4</v>
      </c>
      <c r="G112" s="36" t="str">
        <f t="shared" ref="G112:G116" si="13">IF(B112&gt;0, F112*B112, "")</f>
        <v/>
      </c>
      <c r="H112" s="36">
        <v>3.2499999999999999E-4</v>
      </c>
      <c r="I112" s="36" t="str">
        <f t="shared" si="12"/>
        <v/>
      </c>
      <c r="J112" s="33"/>
      <c r="K112" s="33"/>
    </row>
    <row r="113" spans="1:12" ht="13.9" customHeight="1" x14ac:dyDescent="0.2">
      <c r="A113" s="35"/>
      <c r="B113" s="60"/>
      <c r="C113" s="35" t="s">
        <v>144</v>
      </c>
      <c r="D113" s="35" t="s">
        <v>49</v>
      </c>
      <c r="E113" s="35"/>
      <c r="F113" s="36">
        <v>3.2499999999999999E-4</v>
      </c>
      <c r="G113" s="36" t="str">
        <f t="shared" si="13"/>
        <v/>
      </c>
      <c r="H113" s="36">
        <v>3.2499999999999999E-4</v>
      </c>
      <c r="I113" s="36" t="str">
        <f t="shared" si="12"/>
        <v/>
      </c>
      <c r="J113" s="33"/>
      <c r="K113" s="33"/>
    </row>
    <row r="114" spans="1:12" ht="13.9" customHeight="1" x14ac:dyDescent="0.2">
      <c r="A114" s="35"/>
      <c r="B114" s="60"/>
      <c r="C114" s="35" t="s">
        <v>209</v>
      </c>
      <c r="D114" s="35" t="s">
        <v>237</v>
      </c>
      <c r="E114" s="35"/>
      <c r="F114" s="36">
        <v>3.2499999999999999E-4</v>
      </c>
      <c r="G114" s="36" t="str">
        <f t="shared" si="13"/>
        <v/>
      </c>
      <c r="H114" s="36">
        <v>2.3400000000000001E-3</v>
      </c>
      <c r="I114" s="36" t="str">
        <f t="shared" si="12"/>
        <v/>
      </c>
      <c r="J114" s="33"/>
      <c r="K114" s="33"/>
    </row>
    <row r="115" spans="1:12" ht="13.9" customHeight="1" x14ac:dyDescent="0.2">
      <c r="A115" s="35"/>
      <c r="B115" s="60"/>
      <c r="C115" s="35" t="s">
        <v>210</v>
      </c>
      <c r="D115" s="35" t="s">
        <v>238</v>
      </c>
      <c r="E115" s="35"/>
      <c r="F115" s="36">
        <v>3.2499999999999999E-4</v>
      </c>
      <c r="G115" s="36" t="str">
        <f t="shared" si="13"/>
        <v/>
      </c>
      <c r="H115" s="36">
        <v>2.3400000000000001E-3</v>
      </c>
      <c r="I115" s="36" t="str">
        <f t="shared" si="12"/>
        <v/>
      </c>
      <c r="J115" s="33"/>
      <c r="K115" s="33"/>
    </row>
    <row r="116" spans="1:12" ht="13.9" customHeight="1" x14ac:dyDescent="0.2">
      <c r="A116" s="35"/>
      <c r="B116" s="60"/>
      <c r="C116" s="35" t="s">
        <v>457</v>
      </c>
      <c r="D116" s="178" t="s">
        <v>239</v>
      </c>
      <c r="E116" s="189"/>
      <c r="F116" s="75"/>
      <c r="G116" s="36" t="str">
        <f t="shared" si="13"/>
        <v/>
      </c>
      <c r="H116" s="75"/>
      <c r="I116" s="36" t="str">
        <f t="shared" si="12"/>
        <v/>
      </c>
      <c r="J116" s="33"/>
      <c r="K116" s="33"/>
    </row>
    <row r="117" spans="1:12" ht="4.9000000000000004" customHeight="1" x14ac:dyDescent="0.2">
      <c r="A117" s="35"/>
      <c r="B117" s="76"/>
      <c r="C117" s="35"/>
      <c r="D117" s="41"/>
      <c r="E117" s="41"/>
      <c r="F117" s="36"/>
      <c r="G117" s="36"/>
      <c r="H117" s="36"/>
      <c r="I117" s="36"/>
      <c r="J117" s="33"/>
      <c r="K117" s="33"/>
    </row>
    <row r="118" spans="1:12" x14ac:dyDescent="0.2">
      <c r="A118" s="35"/>
      <c r="B118" s="77">
        <f>SUM(B31:B32)+1</f>
        <v>1</v>
      </c>
      <c r="C118" s="78"/>
      <c r="D118" s="179" t="s">
        <v>241</v>
      </c>
      <c r="E118" s="179"/>
      <c r="F118" s="79">
        <v>0</v>
      </c>
      <c r="G118" s="80">
        <f>F118*B118</f>
        <v>0</v>
      </c>
      <c r="H118" s="79">
        <v>3.5999999999999997E-2</v>
      </c>
      <c r="I118" s="80">
        <f>B118*H118</f>
        <v>3.5999999999999997E-2</v>
      </c>
      <c r="J118" s="33"/>
      <c r="K118" s="33"/>
    </row>
    <row r="119" spans="1:12" s="155" customFormat="1" ht="12.75" x14ac:dyDescent="0.2">
      <c r="A119" s="153"/>
      <c r="B119" s="44" t="s">
        <v>2</v>
      </c>
      <c r="C119" s="35" t="s">
        <v>212</v>
      </c>
      <c r="D119" s="35"/>
      <c r="E119" s="35"/>
      <c r="F119" s="38" t="s">
        <v>53</v>
      </c>
      <c r="G119" s="81">
        <f>SUM(G53:G118)</f>
        <v>0</v>
      </c>
      <c r="H119" s="38" t="s">
        <v>54</v>
      </c>
      <c r="I119" s="81">
        <f>SUM(I53:I118)</f>
        <v>3.5999999999999997E-2</v>
      </c>
      <c r="J119" s="150"/>
      <c r="K119" s="156"/>
      <c r="L119" s="154"/>
    </row>
    <row r="120" spans="1:12" s="155" customFormat="1" ht="30" customHeight="1" x14ac:dyDescent="0.2">
      <c r="A120" s="153"/>
      <c r="B120" s="152" t="s">
        <v>211</v>
      </c>
      <c r="C120" s="183" t="s">
        <v>458</v>
      </c>
      <c r="D120" s="183"/>
      <c r="E120" s="183"/>
      <c r="F120" s="82"/>
      <c r="G120" s="41"/>
      <c r="H120" s="82"/>
      <c r="I120" s="41"/>
      <c r="J120" s="150"/>
      <c r="K120" s="156"/>
      <c r="L120" s="154"/>
    </row>
    <row r="121" spans="1:12" s="155" customFormat="1" ht="15" customHeight="1" x14ac:dyDescent="0.2">
      <c r="A121" s="153"/>
      <c r="B121" s="152" t="s">
        <v>671</v>
      </c>
      <c r="C121" s="174" t="s">
        <v>672</v>
      </c>
      <c r="D121" s="174"/>
      <c r="E121" s="174"/>
      <c r="F121" s="82"/>
      <c r="G121" s="41"/>
      <c r="H121" s="82"/>
      <c r="I121" s="41"/>
      <c r="J121" s="150"/>
      <c r="K121" s="156"/>
      <c r="L121" s="154"/>
    </row>
    <row r="122" spans="1:12" ht="10.5" customHeight="1" x14ac:dyDescent="0.2">
      <c r="A122" s="35"/>
      <c r="B122" s="49" t="s">
        <v>21</v>
      </c>
      <c r="C122" s="50" t="s">
        <v>16</v>
      </c>
      <c r="D122" s="50" t="s">
        <v>29</v>
      </c>
      <c r="E122" s="50"/>
      <c r="F122" s="51"/>
      <c r="G122" s="50" t="s">
        <v>23</v>
      </c>
      <c r="H122" s="51"/>
      <c r="I122" s="86" t="s">
        <v>23</v>
      </c>
      <c r="J122" s="87"/>
      <c r="K122" s="33"/>
    </row>
    <row r="123" spans="1:12" ht="12.75" customHeight="1" x14ac:dyDescent="0.2">
      <c r="A123" s="35"/>
      <c r="B123" s="76">
        <v>1</v>
      </c>
      <c r="C123" s="35" t="str">
        <f>IF(D160&lt;&gt;"", D160, "")</f>
        <v/>
      </c>
      <c r="D123" s="177" t="str">
        <f>IF(G160&lt;&gt;"", G160, "")</f>
        <v/>
      </c>
      <c r="E123" s="177"/>
      <c r="F123" s="35"/>
      <c r="G123" s="88">
        <f>G177</f>
        <v>0</v>
      </c>
      <c r="H123" s="35"/>
      <c r="I123" s="88">
        <f>I177</f>
        <v>0</v>
      </c>
      <c r="J123" s="33"/>
      <c r="K123" s="33"/>
    </row>
    <row r="124" spans="1:12" ht="12.75" customHeight="1" x14ac:dyDescent="0.2">
      <c r="A124" s="35"/>
      <c r="B124" s="76">
        <v>2</v>
      </c>
      <c r="C124" s="35" t="str">
        <f>IF(D181&lt;&gt;"", D181, "")</f>
        <v/>
      </c>
      <c r="D124" s="178" t="str">
        <f>IF(G181&lt;&gt;"", G181, "")</f>
        <v/>
      </c>
      <c r="E124" s="178"/>
      <c r="F124" s="35"/>
      <c r="G124" s="88">
        <f>G198</f>
        <v>0</v>
      </c>
      <c r="H124" s="35"/>
      <c r="I124" s="88">
        <f>I198</f>
        <v>0</v>
      </c>
      <c r="J124" s="33"/>
      <c r="K124" s="33"/>
    </row>
    <row r="125" spans="1:12" ht="12.75" customHeight="1" x14ac:dyDescent="0.2">
      <c r="A125" s="35"/>
      <c r="B125" s="76">
        <v>3</v>
      </c>
      <c r="C125" s="35" t="str">
        <f>IF(D202&lt;&gt;"", D202, "")</f>
        <v/>
      </c>
      <c r="D125" s="178" t="str">
        <f>IF(G202&lt;&gt;"", G202, "")</f>
        <v/>
      </c>
      <c r="E125" s="178"/>
      <c r="F125" s="35"/>
      <c r="G125" s="88">
        <f>G219</f>
        <v>0</v>
      </c>
      <c r="H125" s="35"/>
      <c r="I125" s="88">
        <f>I219</f>
        <v>0</v>
      </c>
      <c r="J125" s="33"/>
      <c r="K125" s="33"/>
    </row>
    <row r="126" spans="1:12" ht="12.75" customHeight="1" x14ac:dyDescent="0.2">
      <c r="A126" s="35"/>
      <c r="B126" s="76">
        <v>4</v>
      </c>
      <c r="C126" s="35" t="str">
        <f>IF(D225&lt;&gt;"", D225, "")</f>
        <v/>
      </c>
      <c r="D126" s="178" t="str">
        <f>IF(G225&lt;&gt;"", G225, "")</f>
        <v/>
      </c>
      <c r="E126" s="178"/>
      <c r="F126" s="35"/>
      <c r="G126" s="88">
        <f>G242</f>
        <v>0</v>
      </c>
      <c r="H126" s="35"/>
      <c r="I126" s="88">
        <f>I242</f>
        <v>0</v>
      </c>
      <c r="J126" s="33"/>
      <c r="K126" s="33"/>
    </row>
    <row r="127" spans="1:12" ht="12.75" customHeight="1" x14ac:dyDescent="0.2">
      <c r="A127" s="35"/>
      <c r="B127" s="76">
        <v>5</v>
      </c>
      <c r="C127" s="35" t="str">
        <f>IF(D246&lt;&gt;"", D246, "")</f>
        <v/>
      </c>
      <c r="D127" s="178" t="str">
        <f>IF(G246&lt;&gt;"", G246, "")</f>
        <v/>
      </c>
      <c r="E127" s="178"/>
      <c r="F127" s="35"/>
      <c r="G127" s="88">
        <f>G263</f>
        <v>0</v>
      </c>
      <c r="H127" s="35"/>
      <c r="I127" s="88">
        <f>I263</f>
        <v>0</v>
      </c>
      <c r="J127" s="33"/>
      <c r="K127" s="33"/>
    </row>
    <row r="128" spans="1:12" ht="12.75" customHeight="1" x14ac:dyDescent="0.2">
      <c r="A128" s="35"/>
      <c r="B128" s="89">
        <v>6</v>
      </c>
      <c r="C128" s="78" t="str">
        <f>IF(D267&lt;&gt;"", D267, "")</f>
        <v/>
      </c>
      <c r="D128" s="179" t="str">
        <f>IF(G267&lt;&gt;"", G267, "")</f>
        <v/>
      </c>
      <c r="E128" s="179"/>
      <c r="F128" s="78"/>
      <c r="G128" s="90">
        <f>G284</f>
        <v>0</v>
      </c>
      <c r="H128" s="78"/>
      <c r="I128" s="90">
        <f>I284</f>
        <v>0</v>
      </c>
      <c r="J128" s="33"/>
      <c r="K128" s="33"/>
    </row>
    <row r="129" spans="1:11" x14ac:dyDescent="0.2">
      <c r="A129" s="35"/>
      <c r="B129" s="35"/>
      <c r="C129" s="35"/>
      <c r="D129" s="35"/>
      <c r="E129" s="35"/>
      <c r="F129" s="38" t="s">
        <v>57</v>
      </c>
      <c r="G129" s="91">
        <f>SUM(G123:G128)</f>
        <v>0</v>
      </c>
      <c r="H129" s="38" t="s">
        <v>58</v>
      </c>
      <c r="I129" s="91">
        <f>SUM(I123:I128)</f>
        <v>0</v>
      </c>
      <c r="J129" s="33"/>
      <c r="K129" s="33"/>
    </row>
    <row r="130" spans="1:11" ht="6.75" customHeight="1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3"/>
      <c r="K130" s="33"/>
    </row>
    <row r="131" spans="1:11" ht="12.75" customHeight="1" x14ac:dyDescent="0.2">
      <c r="A131" s="35"/>
      <c r="B131" s="83" t="s">
        <v>217</v>
      </c>
      <c r="C131" s="84"/>
      <c r="D131" s="84"/>
      <c r="E131" s="48"/>
      <c r="F131" s="84"/>
      <c r="G131" s="48" t="s">
        <v>60</v>
      </c>
      <c r="H131" s="84"/>
      <c r="I131" s="85" t="s">
        <v>61</v>
      </c>
      <c r="J131" s="33"/>
      <c r="K131" s="33"/>
    </row>
    <row r="132" spans="1:11" ht="10.5" customHeight="1" x14ac:dyDescent="0.2">
      <c r="A132" s="35"/>
      <c r="B132" s="49" t="s">
        <v>21</v>
      </c>
      <c r="C132" s="50" t="s">
        <v>16</v>
      </c>
      <c r="D132" s="50" t="s">
        <v>29</v>
      </c>
      <c r="E132" s="50"/>
      <c r="F132" s="51"/>
      <c r="G132" s="50" t="s">
        <v>23</v>
      </c>
      <c r="H132" s="51"/>
      <c r="I132" s="86" t="s">
        <v>23</v>
      </c>
      <c r="J132" s="33"/>
      <c r="K132" s="33"/>
    </row>
    <row r="133" spans="1:11" ht="12.75" customHeight="1" x14ac:dyDescent="0.2">
      <c r="A133" s="35"/>
      <c r="B133" s="76">
        <v>1</v>
      </c>
      <c r="C133" s="35" t="str">
        <f>IF(D291&lt;&gt;"", D291, "")</f>
        <v/>
      </c>
      <c r="D133" s="177" t="str">
        <f>IF(G291&lt;&gt;"", G291, "")</f>
        <v/>
      </c>
      <c r="E133" s="177"/>
      <c r="F133" s="35"/>
      <c r="G133" s="88">
        <f>G306</f>
        <v>0</v>
      </c>
      <c r="H133" s="35"/>
      <c r="I133" s="88">
        <f>I306</f>
        <v>0</v>
      </c>
      <c r="J133" s="33"/>
      <c r="K133" s="33"/>
    </row>
    <row r="134" spans="1:11" ht="12.75" customHeight="1" x14ac:dyDescent="0.2">
      <c r="A134" s="35"/>
      <c r="B134" s="76">
        <v>2</v>
      </c>
      <c r="C134" s="35" t="str">
        <f>IF(D310&lt;&gt;"", D310, "")</f>
        <v/>
      </c>
      <c r="D134" s="178" t="str">
        <f>IF(G310&lt;&gt;"", G310, "")</f>
        <v/>
      </c>
      <c r="E134" s="178"/>
      <c r="F134" s="35"/>
      <c r="G134" s="88">
        <f>G325</f>
        <v>0</v>
      </c>
      <c r="H134" s="35"/>
      <c r="I134" s="88">
        <f>I325</f>
        <v>0</v>
      </c>
      <c r="J134" s="33"/>
      <c r="K134" s="33"/>
    </row>
    <row r="135" spans="1:11" ht="12.75" customHeight="1" x14ac:dyDescent="0.2">
      <c r="A135" s="35"/>
      <c r="B135" s="76">
        <v>3</v>
      </c>
      <c r="C135" s="35" t="str">
        <f>IF(D329&lt;&gt;"", D329, "")</f>
        <v/>
      </c>
      <c r="D135" s="178" t="str">
        <f>IF(G329&lt;&gt;"", G329, "")</f>
        <v/>
      </c>
      <c r="E135" s="178"/>
      <c r="F135" s="35"/>
      <c r="G135" s="88">
        <f>G344</f>
        <v>0</v>
      </c>
      <c r="H135" s="35"/>
      <c r="I135" s="88">
        <f>I344</f>
        <v>0</v>
      </c>
      <c r="J135" s="33"/>
      <c r="K135" s="33"/>
    </row>
    <row r="136" spans="1:11" ht="12.75" customHeight="1" x14ac:dyDescent="0.2">
      <c r="A136" s="35"/>
      <c r="B136" s="89">
        <v>4</v>
      </c>
      <c r="C136" s="78" t="str">
        <f>IF(D348&lt;&gt;"", D348, "")</f>
        <v/>
      </c>
      <c r="D136" s="179" t="str">
        <f>IF(G348&lt;&gt;"", G348, "")</f>
        <v/>
      </c>
      <c r="E136" s="179"/>
      <c r="F136" s="78"/>
      <c r="G136" s="90">
        <f>G363</f>
        <v>0</v>
      </c>
      <c r="H136" s="78"/>
      <c r="I136" s="90">
        <f>I363</f>
        <v>0</v>
      </c>
      <c r="J136" s="33"/>
      <c r="K136" s="33"/>
    </row>
    <row r="137" spans="1:11" ht="12.75" customHeight="1" x14ac:dyDescent="0.2">
      <c r="A137" s="35"/>
      <c r="B137" s="35"/>
      <c r="C137" s="35"/>
      <c r="D137" s="35"/>
      <c r="E137" s="35"/>
      <c r="F137" s="38" t="s">
        <v>222</v>
      </c>
      <c r="G137" s="91">
        <f>SUM(G133:G136)</f>
        <v>0</v>
      </c>
      <c r="H137" s="38" t="s">
        <v>223</v>
      </c>
      <c r="I137" s="91">
        <f>SUM(I133:I136)</f>
        <v>0</v>
      </c>
      <c r="J137" s="33"/>
      <c r="K137" s="33"/>
    </row>
    <row r="138" spans="1:11" ht="16.5" customHeight="1" x14ac:dyDescent="0.2">
      <c r="A138" s="35"/>
      <c r="B138" s="35"/>
      <c r="C138" s="35"/>
      <c r="D138" s="35"/>
      <c r="E138" s="35"/>
      <c r="F138" s="38"/>
      <c r="G138" s="91"/>
      <c r="H138" s="38"/>
      <c r="I138" s="91"/>
      <c r="J138" s="33"/>
      <c r="K138" s="33"/>
    </row>
    <row r="139" spans="1:11" ht="16.5" customHeight="1" x14ac:dyDescent="0.2">
      <c r="A139" s="35"/>
      <c r="B139" s="57"/>
      <c r="C139" s="58" t="s">
        <v>228</v>
      </c>
      <c r="D139" s="92"/>
      <c r="E139" s="93"/>
      <c r="F139" s="93"/>
      <c r="G139" s="59" t="s">
        <v>60</v>
      </c>
      <c r="H139" s="59"/>
      <c r="I139" s="94" t="s">
        <v>61</v>
      </c>
      <c r="J139" s="33"/>
      <c r="K139" s="33"/>
    </row>
    <row r="140" spans="1:11" ht="12.75" customHeight="1" x14ac:dyDescent="0.2">
      <c r="A140" s="35"/>
      <c r="B140" s="35"/>
      <c r="C140" s="35"/>
      <c r="D140" s="35"/>
      <c r="E140" s="35"/>
      <c r="F140" s="38" t="s">
        <v>229</v>
      </c>
      <c r="G140" s="88">
        <f>G21</f>
        <v>0.13</v>
      </c>
      <c r="H140" s="44"/>
      <c r="I140" s="88">
        <f>I21</f>
        <v>0.22</v>
      </c>
      <c r="J140" s="33"/>
      <c r="K140" s="33"/>
    </row>
    <row r="141" spans="1:11" ht="12.75" customHeight="1" x14ac:dyDescent="0.2">
      <c r="A141" s="35"/>
      <c r="B141" s="35"/>
      <c r="C141" s="35"/>
      <c r="D141" s="35"/>
      <c r="E141" s="35"/>
      <c r="F141" s="38" t="s">
        <v>230</v>
      </c>
      <c r="G141" s="88">
        <f>G47</f>
        <v>0</v>
      </c>
      <c r="H141" s="44"/>
      <c r="I141" s="88">
        <f>I47</f>
        <v>0</v>
      </c>
      <c r="J141" s="33"/>
      <c r="K141" s="33"/>
    </row>
    <row r="142" spans="1:11" ht="12.75" customHeight="1" x14ac:dyDescent="0.2">
      <c r="A142" s="35"/>
      <c r="B142" s="35"/>
      <c r="C142" s="35"/>
      <c r="D142" s="35"/>
      <c r="E142" s="35"/>
      <c r="F142" s="38" t="s">
        <v>231</v>
      </c>
      <c r="G142" s="88">
        <f>G119</f>
        <v>0</v>
      </c>
      <c r="H142" s="44"/>
      <c r="I142" s="88">
        <f>I119</f>
        <v>3.5999999999999997E-2</v>
      </c>
      <c r="J142" s="33"/>
      <c r="K142" s="33"/>
    </row>
    <row r="143" spans="1:11" ht="12.75" customHeight="1" x14ac:dyDescent="0.2">
      <c r="A143" s="35"/>
      <c r="B143" s="35"/>
      <c r="C143" s="35"/>
      <c r="D143" s="35"/>
      <c r="E143" s="35"/>
      <c r="F143" s="38" t="s">
        <v>232</v>
      </c>
      <c r="G143" s="88">
        <f>G129</f>
        <v>0</v>
      </c>
      <c r="H143" s="44"/>
      <c r="I143" s="88">
        <f>I129</f>
        <v>0</v>
      </c>
      <c r="J143" s="33"/>
      <c r="K143" s="33"/>
    </row>
    <row r="144" spans="1:11" ht="12.75" customHeight="1" x14ac:dyDescent="0.2">
      <c r="A144" s="35"/>
      <c r="B144" s="35"/>
      <c r="C144" s="35"/>
      <c r="D144" s="35"/>
      <c r="E144" s="35"/>
      <c r="F144" s="38" t="s">
        <v>233</v>
      </c>
      <c r="G144" s="95">
        <f>G137</f>
        <v>0</v>
      </c>
      <c r="H144" s="96"/>
      <c r="I144" s="95">
        <f>I137</f>
        <v>0</v>
      </c>
      <c r="J144" s="33"/>
      <c r="K144" s="149">
        <f>(I150*I151)</f>
        <v>0.63</v>
      </c>
    </row>
    <row r="145" spans="1:14" ht="3.75" customHeight="1" x14ac:dyDescent="0.2">
      <c r="A145" s="35"/>
      <c r="B145" s="35"/>
      <c r="C145" s="35"/>
      <c r="D145" s="35"/>
      <c r="E145" s="35"/>
      <c r="F145" s="38"/>
      <c r="G145" s="91"/>
      <c r="H145" s="38"/>
      <c r="I145" s="91"/>
      <c r="J145" s="33"/>
      <c r="K145" s="33"/>
    </row>
    <row r="146" spans="1:14" ht="12.75" customHeight="1" x14ac:dyDescent="0.2">
      <c r="A146" s="35"/>
      <c r="B146" s="35"/>
      <c r="C146" s="38" t="s">
        <v>253</v>
      </c>
      <c r="D146" s="41" t="str">
        <f>IF(I8&lt;&gt;"", I8, "")</f>
        <v>Class B</v>
      </c>
      <c r="E146" s="35"/>
      <c r="F146" s="38" t="s">
        <v>24</v>
      </c>
      <c r="G146" s="81">
        <f>SUM(G140:G144)</f>
        <v>0.13</v>
      </c>
      <c r="H146" s="38" t="s">
        <v>25</v>
      </c>
      <c r="I146" s="91">
        <f>SUM(I140:I144)</f>
        <v>0.25600000000000001</v>
      </c>
      <c r="J146" s="33"/>
      <c r="K146" s="97" t="s">
        <v>139</v>
      </c>
      <c r="M146" s="98"/>
      <c r="N146" s="98"/>
    </row>
    <row r="147" spans="1:14" x14ac:dyDescent="0.2">
      <c r="A147" s="35"/>
      <c r="B147" s="35"/>
      <c r="C147" s="38" t="s">
        <v>578</v>
      </c>
      <c r="D147" s="99">
        <f>SUM(B53:B60)+SUM(B62:B74)+SUM(B81:B93)+SUM(B100:B107)+(B108*2)+SUM(B109:B113)</f>
        <v>0</v>
      </c>
      <c r="E147" s="35"/>
      <c r="F147" s="38" t="s">
        <v>7</v>
      </c>
      <c r="G147" s="35">
        <f>I2</f>
        <v>24</v>
      </c>
      <c r="H147" s="38" t="s">
        <v>8</v>
      </c>
      <c r="I147" s="35">
        <f>I4</f>
        <v>5</v>
      </c>
      <c r="J147" s="33"/>
      <c r="K147" s="97" t="s">
        <v>71</v>
      </c>
      <c r="M147" s="100"/>
      <c r="N147" s="100"/>
    </row>
    <row r="148" spans="1:14" x14ac:dyDescent="0.2">
      <c r="A148" s="35"/>
      <c r="B148" s="35"/>
      <c r="C148" s="38" t="s">
        <v>579</v>
      </c>
      <c r="D148" s="99">
        <f>127+(127*B31)+(127*B32)</f>
        <v>127</v>
      </c>
      <c r="E148" s="35"/>
      <c r="F148" s="38" t="s">
        <v>148</v>
      </c>
      <c r="G148" s="101">
        <f>ROUNDUP(G146*G147, 2)</f>
        <v>3.12</v>
      </c>
      <c r="H148" s="38" t="s">
        <v>149</v>
      </c>
      <c r="I148" s="101">
        <f>ROUNDUP((I147/60)*I146, 2)</f>
        <v>0.03</v>
      </c>
      <c r="J148" s="33"/>
      <c r="K148" s="97" t="s">
        <v>640</v>
      </c>
      <c r="M148" s="100"/>
      <c r="N148" s="100"/>
    </row>
    <row r="149" spans="1:14" ht="11.25" customHeight="1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3"/>
      <c r="K149" s="97" t="s">
        <v>73</v>
      </c>
      <c r="M149" s="100"/>
      <c r="N149" s="100"/>
    </row>
    <row r="150" spans="1:14" x14ac:dyDescent="0.2">
      <c r="A150" s="35"/>
      <c r="B150" s="33">
        <v>10</v>
      </c>
      <c r="C150" s="35"/>
      <c r="D150" s="35"/>
      <c r="E150" s="35"/>
      <c r="F150" s="35"/>
      <c r="G150" s="35"/>
      <c r="H150" s="38" t="s">
        <v>55</v>
      </c>
      <c r="I150" s="102">
        <f>I148+G148</f>
        <v>3.15</v>
      </c>
      <c r="J150" s="33"/>
      <c r="K150" s="97" t="s">
        <v>141</v>
      </c>
      <c r="M150" s="100"/>
      <c r="N150" s="100"/>
    </row>
    <row r="151" spans="1:14" x14ac:dyDescent="0.2">
      <c r="A151" s="35"/>
      <c r="B151" s="35"/>
      <c r="C151" s="35"/>
      <c r="D151" s="35"/>
      <c r="E151" s="35"/>
      <c r="F151" s="35"/>
      <c r="G151" s="35"/>
      <c r="H151" s="38" t="s">
        <v>26</v>
      </c>
      <c r="I151" s="103">
        <f>I6</f>
        <v>0.2</v>
      </c>
      <c r="J151" s="33"/>
      <c r="K151" s="97" t="s">
        <v>70</v>
      </c>
      <c r="M151" s="100"/>
      <c r="N151" s="100"/>
    </row>
    <row r="152" spans="1:14" ht="16.5" customHeight="1" x14ac:dyDescent="0.2">
      <c r="A152" s="35"/>
      <c r="B152" s="35"/>
      <c r="C152" s="35"/>
      <c r="D152" s="35"/>
      <c r="E152" s="35"/>
      <c r="F152" s="35"/>
      <c r="G152" s="35"/>
      <c r="H152" s="38" t="s">
        <v>27</v>
      </c>
      <c r="I152" s="101">
        <f>I150+K144</f>
        <v>3.78</v>
      </c>
      <c r="J152" s="33"/>
      <c r="K152" s="97" t="s">
        <v>69</v>
      </c>
      <c r="M152" s="100"/>
      <c r="N152" s="100"/>
    </row>
    <row r="153" spans="1:14" ht="16.5" customHeight="1" x14ac:dyDescent="0.2">
      <c r="A153" s="35"/>
      <c r="B153" s="35"/>
      <c r="C153" s="35"/>
      <c r="D153" s="35"/>
      <c r="E153" s="35"/>
      <c r="F153" s="35"/>
      <c r="G153" s="35"/>
      <c r="H153" s="38" t="s">
        <v>28</v>
      </c>
      <c r="I153" s="104"/>
      <c r="J153" s="33"/>
      <c r="K153" s="97"/>
      <c r="M153" s="100"/>
      <c r="N153" s="100"/>
    </row>
    <row r="154" spans="1:14" ht="30.75" customHeight="1" x14ac:dyDescent="0.2">
      <c r="A154" s="35"/>
      <c r="B154" s="35"/>
      <c r="C154" s="35"/>
      <c r="D154" s="35"/>
      <c r="E154" s="35"/>
      <c r="F154" s="166" t="s">
        <v>256</v>
      </c>
      <c r="G154" s="166"/>
      <c r="H154" s="166"/>
      <c r="I154" s="166"/>
      <c r="J154" s="33"/>
      <c r="K154" s="97"/>
      <c r="M154" s="100"/>
      <c r="N154" s="100"/>
    </row>
    <row r="155" spans="1:14" ht="19.899999999999999" customHeight="1" x14ac:dyDescent="0.2">
      <c r="A155" s="35"/>
      <c r="B155" s="35"/>
      <c r="C155" s="35"/>
      <c r="D155" s="35"/>
      <c r="E155" s="35"/>
      <c r="F155" s="166"/>
      <c r="G155" s="166"/>
      <c r="H155" s="166"/>
      <c r="I155" s="166"/>
      <c r="J155" s="33"/>
      <c r="K155" s="97"/>
      <c r="M155" s="100"/>
      <c r="N155" s="100"/>
    </row>
    <row r="156" spans="1:14" ht="24.75" customHeight="1" x14ac:dyDescent="0.2">
      <c r="A156" s="35"/>
      <c r="B156" s="105" t="s">
        <v>224</v>
      </c>
      <c r="C156" s="105"/>
      <c r="D156" s="105"/>
      <c r="E156" s="106"/>
      <c r="F156" s="106"/>
      <c r="G156" s="168" t="str">
        <f>IF($F$2&lt;&gt;"", $F$2, "")</f>
        <v/>
      </c>
      <c r="H156" s="168"/>
      <c r="I156" s="107" t="str">
        <f>IF($F$10&lt;&gt;"", $F$10, "")</f>
        <v/>
      </c>
      <c r="J156" s="33"/>
      <c r="K156" s="97"/>
      <c r="M156" s="100"/>
      <c r="N156" s="100"/>
    </row>
    <row r="157" spans="1:14" ht="16.5" customHeight="1" x14ac:dyDescent="0.2">
      <c r="A157" s="35"/>
      <c r="B157" s="35"/>
      <c r="C157" s="35"/>
      <c r="D157" s="35"/>
      <c r="E157" s="35"/>
      <c r="F157" s="35"/>
      <c r="G157" s="35"/>
      <c r="H157" s="44"/>
      <c r="I157" s="35"/>
      <c r="J157" s="33"/>
      <c r="K157" s="97"/>
      <c r="M157" s="100"/>
      <c r="N157" s="100"/>
    </row>
    <row r="158" spans="1:14" ht="16.5" customHeight="1" x14ac:dyDescent="0.2">
      <c r="A158" s="35"/>
      <c r="B158" s="108" t="s">
        <v>20</v>
      </c>
      <c r="C158" s="109"/>
      <c r="D158" s="109"/>
      <c r="E158" s="110" t="s">
        <v>133</v>
      </c>
      <c r="F158" s="111">
        <v>3</v>
      </c>
      <c r="G158" s="111"/>
      <c r="H158" s="110" t="s">
        <v>135</v>
      </c>
      <c r="I158" s="112">
        <f>$I$10</f>
        <v>20.399999999999999</v>
      </c>
      <c r="J158" s="33"/>
      <c r="K158" s="97" t="s">
        <v>71</v>
      </c>
      <c r="M158" s="100"/>
      <c r="N158" s="100"/>
    </row>
    <row r="159" spans="1:14" ht="3" customHeight="1" x14ac:dyDescent="0.2">
      <c r="A159" s="35"/>
      <c r="B159" s="113"/>
      <c r="C159" s="113"/>
      <c r="D159" s="113"/>
      <c r="E159" s="114"/>
      <c r="F159" s="115"/>
      <c r="G159" s="115"/>
      <c r="H159" s="115"/>
      <c r="I159" s="115"/>
      <c r="J159" s="33"/>
      <c r="K159" s="97" t="s">
        <v>139</v>
      </c>
      <c r="M159" s="100"/>
      <c r="N159" s="100"/>
    </row>
    <row r="160" spans="1:14" x14ac:dyDescent="0.2">
      <c r="A160" s="35"/>
      <c r="B160" s="35"/>
      <c r="C160" s="38" t="s">
        <v>131</v>
      </c>
      <c r="D160" s="164"/>
      <c r="E160" s="165"/>
      <c r="F160" s="38" t="s">
        <v>59</v>
      </c>
      <c r="G160" s="162"/>
      <c r="H160" s="163"/>
      <c r="I160" s="35"/>
      <c r="J160" s="33"/>
      <c r="K160" s="97" t="s">
        <v>73</v>
      </c>
      <c r="M160" s="100"/>
      <c r="N160" s="100"/>
    </row>
    <row r="161" spans="1:14" x14ac:dyDescent="0.2">
      <c r="A161" s="35"/>
      <c r="B161" s="35"/>
      <c r="C161" s="35"/>
      <c r="D161" s="116" t="str">
        <f>IF(D160="Door Holder - Low AC Dropout", "* Circuit Standby and Alarm Current will be zero", "")</f>
        <v/>
      </c>
      <c r="E161" s="35"/>
      <c r="F161" s="35"/>
      <c r="G161" s="117"/>
      <c r="H161" s="117"/>
      <c r="I161" s="117"/>
      <c r="J161" s="33"/>
      <c r="K161" s="97" t="s">
        <v>141</v>
      </c>
      <c r="M161" s="100"/>
      <c r="N161" s="100"/>
    </row>
    <row r="162" spans="1:14" ht="12.75" customHeight="1" x14ac:dyDescent="0.2">
      <c r="A162" s="35"/>
      <c r="B162" s="35"/>
      <c r="C162" s="118" t="s">
        <v>72</v>
      </c>
      <c r="D162" s="119" t="s">
        <v>17</v>
      </c>
      <c r="E162" s="119" t="s">
        <v>18</v>
      </c>
      <c r="F162" s="119" t="s">
        <v>5</v>
      </c>
      <c r="G162" s="119" t="s">
        <v>635</v>
      </c>
      <c r="H162" s="119" t="s">
        <v>19</v>
      </c>
      <c r="I162" s="120" t="s">
        <v>132</v>
      </c>
      <c r="J162" s="33"/>
      <c r="K162" s="97" t="s">
        <v>70</v>
      </c>
      <c r="M162" s="100"/>
      <c r="N162" s="100"/>
    </row>
    <row r="163" spans="1:14" x14ac:dyDescent="0.2">
      <c r="A163" s="35"/>
      <c r="B163" s="44"/>
      <c r="C163" s="121" t="s">
        <v>62</v>
      </c>
      <c r="D163" s="122">
        <f>VLOOKUP(C163, $K$178:$L$185, 2)</f>
        <v>2.0099999999999998</v>
      </c>
      <c r="E163" s="121"/>
      <c r="F163" s="123">
        <f>((E163*2)/1000)*D163</f>
        <v>0</v>
      </c>
      <c r="G163" s="124">
        <f>IF(SUM(G167:G176)&gt;SUM(I167:I176),SUM(G167:G176),SUM(I167:I176))</f>
        <v>0</v>
      </c>
      <c r="H163" s="125">
        <f>I158-(G163*F163)</f>
        <v>20.399999999999999</v>
      </c>
      <c r="I163" s="126">
        <v>16</v>
      </c>
      <c r="J163" s="33"/>
      <c r="K163" s="97" t="s">
        <v>219</v>
      </c>
      <c r="M163" s="100"/>
      <c r="N163" s="100"/>
    </row>
    <row r="164" spans="1:14" x14ac:dyDescent="0.2">
      <c r="A164" s="35"/>
      <c r="B164" s="106"/>
      <c r="C164" s="106"/>
      <c r="D164" s="106"/>
      <c r="E164" s="127"/>
      <c r="F164" s="106"/>
      <c r="G164" s="106"/>
      <c r="H164" s="106"/>
      <c r="I164" s="106"/>
      <c r="J164" s="33"/>
      <c r="K164" s="97" t="s">
        <v>218</v>
      </c>
      <c r="M164" s="100"/>
      <c r="N164" s="100"/>
    </row>
    <row r="165" spans="1:14" ht="12.75" customHeight="1" x14ac:dyDescent="0.2">
      <c r="A165" s="35"/>
      <c r="B165" s="169" t="s">
        <v>128</v>
      </c>
      <c r="C165" s="161"/>
      <c r="D165" s="161"/>
      <c r="E165" s="161"/>
      <c r="F165" s="161" t="s">
        <v>60</v>
      </c>
      <c r="G165" s="161"/>
      <c r="H165" s="161" t="s">
        <v>61</v>
      </c>
      <c r="I165" s="167"/>
      <c r="J165" s="33"/>
      <c r="K165" s="97" t="s">
        <v>69</v>
      </c>
      <c r="M165" s="100"/>
      <c r="N165" s="100"/>
    </row>
    <row r="166" spans="1:14" x14ac:dyDescent="0.2">
      <c r="A166" s="35"/>
      <c r="B166" s="128" t="s">
        <v>0</v>
      </c>
      <c r="C166" s="129" t="s">
        <v>138</v>
      </c>
      <c r="D166" s="170" t="s">
        <v>29</v>
      </c>
      <c r="E166" s="170"/>
      <c r="F166" s="129" t="s">
        <v>22</v>
      </c>
      <c r="G166" s="129" t="s">
        <v>23</v>
      </c>
      <c r="H166" s="129" t="s">
        <v>22</v>
      </c>
      <c r="I166" s="130" t="s">
        <v>23</v>
      </c>
      <c r="J166" s="33"/>
      <c r="K166" s="97"/>
      <c r="M166" s="100"/>
      <c r="N166" s="100"/>
    </row>
    <row r="167" spans="1:14" x14ac:dyDescent="0.2">
      <c r="A167" s="35"/>
      <c r="B167" s="121"/>
      <c r="C167" s="131" t="s">
        <v>136</v>
      </c>
      <c r="D167" s="175"/>
      <c r="E167" s="176"/>
      <c r="F167" s="132" t="str">
        <f>IF(D167="", "", IF(C167="User Defined", VLOOKUP(D167, 'User Defined'!$B$4:$D$103, 2, FALSE), VLOOKUP(D167, 'Device Database'!$B$4:$D$446, 2, FALSE)))</f>
        <v/>
      </c>
      <c r="G167" s="132" t="str">
        <f>IF(F167&lt;&gt;"", F167*B167, "")</f>
        <v/>
      </c>
      <c r="H167" s="132" t="str">
        <f>IF(D167="", "", IF(C167="User Defined", VLOOKUP(D167, 'User Defined'!$B$4:$D$103, 3, FALSE), VLOOKUP(D167, 'Device Database'!$B$4:$D$446, 3, FALSE)))</f>
        <v/>
      </c>
      <c r="I167" s="132" t="str">
        <f>IF(H167&lt;&gt;"", H167*B167, "")</f>
        <v/>
      </c>
      <c r="J167" s="33"/>
      <c r="K167" s="97" t="s">
        <v>136</v>
      </c>
      <c r="M167" s="100"/>
      <c r="N167" s="100"/>
    </row>
    <row r="168" spans="1:14" x14ac:dyDescent="0.2">
      <c r="A168" s="35"/>
      <c r="B168" s="60"/>
      <c r="C168" s="47"/>
      <c r="D168" s="164"/>
      <c r="E168" s="165"/>
      <c r="F168" s="132" t="str">
        <f>IF(D168="", "", IF(C168="User Defined", VLOOKUP(D168, 'User Defined'!$B$4:$D$103, 2, FALSE), VLOOKUP(D168, 'Device Database'!$B$4:$D$446, 2, FALSE)))</f>
        <v/>
      </c>
      <c r="G168" s="132" t="str">
        <f t="shared" ref="G168:G176" si="14">IF(F168&lt;&gt;"", F168*B168, "")</f>
        <v/>
      </c>
      <c r="H168" s="132" t="str">
        <f>IF(D168="", "", IF(C168="User Defined", VLOOKUP(D168, 'User Defined'!$B$4:$D$103, 3, FALSE), VLOOKUP(D168, 'Device Database'!$B$4:$D$446, 3, FALSE)))</f>
        <v/>
      </c>
      <c r="I168" s="132" t="str">
        <f t="shared" ref="I168:I176" si="15">IF(H168&lt;&gt;"", H168*B168, "")</f>
        <v/>
      </c>
      <c r="J168" s="33"/>
      <c r="K168" s="97" t="s">
        <v>129</v>
      </c>
      <c r="M168" s="100"/>
      <c r="N168" s="100"/>
    </row>
    <row r="169" spans="1:14" x14ac:dyDescent="0.2">
      <c r="A169" s="35"/>
      <c r="B169" s="60"/>
      <c r="C169" s="47"/>
      <c r="D169" s="164"/>
      <c r="E169" s="165"/>
      <c r="F169" s="132" t="str">
        <f>IF(D169="", "", IF(C169="User Defined", VLOOKUP(D169, 'User Defined'!$B$4:$D$103, 2, FALSE), VLOOKUP(D169, 'Device Database'!$B$4:$D$446, 2, FALSE)))</f>
        <v/>
      </c>
      <c r="G169" s="132" t="str">
        <f t="shared" si="14"/>
        <v/>
      </c>
      <c r="H169" s="132" t="str">
        <f>IF(D169="", "", IF(C169="User Defined", VLOOKUP(D169, 'User Defined'!$B$4:$D$103, 3, FALSE), VLOOKUP(D169, 'Device Database'!$B$4:$D$446, 3, FALSE)))</f>
        <v/>
      </c>
      <c r="I169" s="132" t="str">
        <f t="shared" si="15"/>
        <v/>
      </c>
      <c r="J169" s="33"/>
      <c r="K169" s="97" t="s">
        <v>75</v>
      </c>
      <c r="M169" s="100"/>
      <c r="N169" s="100"/>
    </row>
    <row r="170" spans="1:14" x14ac:dyDescent="0.2">
      <c r="A170" s="35"/>
      <c r="B170" s="60"/>
      <c r="C170" s="47"/>
      <c r="D170" s="164"/>
      <c r="E170" s="165"/>
      <c r="F170" s="132" t="str">
        <f>IF(D170="", "", IF(C170="User Defined", VLOOKUP(D170, 'User Defined'!$B$4:$D$103, 2, FALSE), VLOOKUP(D170, 'Device Database'!$B$4:$D$446, 2, FALSE)))</f>
        <v/>
      </c>
      <c r="G170" s="132" t="str">
        <f t="shared" si="14"/>
        <v/>
      </c>
      <c r="H170" s="132" t="str">
        <f>IF(D170="", "", IF(C170="User Defined", VLOOKUP(D170, 'User Defined'!$B$4:$D$103, 3, FALSE), VLOOKUP(D170, 'Device Database'!$B$4:$D$446, 3, FALSE)))</f>
        <v/>
      </c>
      <c r="I170" s="132" t="str">
        <f t="shared" si="15"/>
        <v/>
      </c>
      <c r="J170" s="33"/>
      <c r="K170" s="97" t="s">
        <v>137</v>
      </c>
      <c r="L170" s="133"/>
      <c r="M170" s="133"/>
      <c r="N170" s="100"/>
    </row>
    <row r="171" spans="1:14" x14ac:dyDescent="0.2">
      <c r="A171" s="35"/>
      <c r="B171" s="60"/>
      <c r="C171" s="47"/>
      <c r="D171" s="164"/>
      <c r="E171" s="165"/>
      <c r="F171" s="132" t="str">
        <f>IF(D171="", "", IF(C171="User Defined", VLOOKUP(D171, 'User Defined'!$B$4:$D$103, 2, FALSE), VLOOKUP(D171, 'Device Database'!$B$4:$D$446, 2, FALSE)))</f>
        <v/>
      </c>
      <c r="G171" s="132" t="str">
        <f t="shared" si="14"/>
        <v/>
      </c>
      <c r="H171" s="132" t="str">
        <f>IF(D171="", "", IF(C171="User Defined", VLOOKUP(D171, 'User Defined'!$B$4:$D$103, 3, FALSE), VLOOKUP(D171, 'Device Database'!$B$4:$D$446, 3, FALSE)))</f>
        <v/>
      </c>
      <c r="I171" s="132" t="str">
        <f t="shared" si="15"/>
        <v/>
      </c>
      <c r="J171" s="33"/>
      <c r="K171" s="97" t="s">
        <v>204</v>
      </c>
      <c r="L171" s="133"/>
      <c r="M171" s="133"/>
      <c r="N171" s="100"/>
    </row>
    <row r="172" spans="1:14" x14ac:dyDescent="0.2">
      <c r="A172" s="35"/>
      <c r="B172" s="60"/>
      <c r="C172" s="47"/>
      <c r="D172" s="164" t="s">
        <v>215</v>
      </c>
      <c r="E172" s="165"/>
      <c r="F172" s="75"/>
      <c r="G172" s="132" t="str">
        <f t="shared" si="14"/>
        <v/>
      </c>
      <c r="H172" s="75"/>
      <c r="I172" s="132" t="str">
        <f t="shared" si="15"/>
        <v/>
      </c>
      <c r="J172" s="33"/>
      <c r="K172" s="97" t="s">
        <v>76</v>
      </c>
      <c r="L172" s="133"/>
      <c r="M172" s="133"/>
      <c r="N172" s="100"/>
    </row>
    <row r="173" spans="1:14" x14ac:dyDescent="0.2">
      <c r="A173" s="35"/>
      <c r="B173" s="60"/>
      <c r="C173" s="47"/>
      <c r="D173" s="164" t="s">
        <v>214</v>
      </c>
      <c r="E173" s="165"/>
      <c r="F173" s="75"/>
      <c r="G173" s="132" t="str">
        <f t="shared" si="14"/>
        <v/>
      </c>
      <c r="H173" s="75"/>
      <c r="I173" s="132" t="str">
        <f t="shared" si="15"/>
        <v/>
      </c>
      <c r="J173" s="33"/>
      <c r="K173" s="97" t="s">
        <v>77</v>
      </c>
      <c r="L173" s="133"/>
      <c r="M173" s="133"/>
      <c r="N173" s="100"/>
    </row>
    <row r="174" spans="1:14" x14ac:dyDescent="0.2">
      <c r="A174" s="35"/>
      <c r="B174" s="60"/>
      <c r="C174" s="134"/>
      <c r="D174" s="164" t="s">
        <v>216</v>
      </c>
      <c r="E174" s="165"/>
      <c r="F174" s="75"/>
      <c r="G174" s="132" t="str">
        <f t="shared" si="14"/>
        <v/>
      </c>
      <c r="H174" s="75"/>
      <c r="I174" s="132" t="str">
        <f t="shared" si="15"/>
        <v/>
      </c>
      <c r="J174" s="33"/>
      <c r="K174" s="97" t="s">
        <v>639</v>
      </c>
      <c r="L174" s="133"/>
      <c r="M174" s="133"/>
      <c r="N174" s="100"/>
    </row>
    <row r="175" spans="1:14" x14ac:dyDescent="0.2">
      <c r="A175" s="35"/>
      <c r="B175" s="60"/>
      <c r="C175" s="47"/>
      <c r="D175" s="164"/>
      <c r="E175" s="165"/>
      <c r="F175" s="75"/>
      <c r="G175" s="132" t="str">
        <f t="shared" si="14"/>
        <v/>
      </c>
      <c r="H175" s="75"/>
      <c r="I175" s="132" t="str">
        <f t="shared" si="15"/>
        <v/>
      </c>
      <c r="J175" s="33"/>
      <c r="K175" s="97" t="s">
        <v>74</v>
      </c>
      <c r="L175" s="133"/>
      <c r="M175" s="133"/>
      <c r="N175" s="100"/>
    </row>
    <row r="176" spans="1:14" x14ac:dyDescent="0.2">
      <c r="A176" s="35"/>
      <c r="B176" s="60"/>
      <c r="C176" s="47"/>
      <c r="D176" s="164"/>
      <c r="E176" s="165"/>
      <c r="F176" s="75"/>
      <c r="G176" s="132" t="str">
        <f t="shared" si="14"/>
        <v/>
      </c>
      <c r="H176" s="75"/>
      <c r="I176" s="132" t="str">
        <f t="shared" si="15"/>
        <v/>
      </c>
      <c r="J176" s="33"/>
      <c r="K176" s="97"/>
      <c r="L176" s="133"/>
      <c r="M176" s="133"/>
      <c r="N176" s="100"/>
    </row>
    <row r="177" spans="1:14" ht="12.75" customHeight="1" x14ac:dyDescent="0.2">
      <c r="A177" s="35"/>
      <c r="B177" s="193" t="str">
        <f>IF(D160="Doors (Low AC Drop)", "No Standby or Alarm current shown as circuit is used for door holders and will drop out during an AC power loss.", "")</f>
        <v/>
      </c>
      <c r="C177" s="193"/>
      <c r="D177" s="193"/>
      <c r="E177" s="193"/>
      <c r="F177" s="38" t="s">
        <v>130</v>
      </c>
      <c r="G177" s="135">
        <f>IF(D160="Doors (Low AC Drop)",0,SUM(G167:G176))</f>
        <v>0</v>
      </c>
      <c r="H177" s="38" t="s">
        <v>25</v>
      </c>
      <c r="I177" s="135">
        <f>IF(D160="Doors (Low AC Drop)",0,SUM(I167:I176))</f>
        <v>0</v>
      </c>
      <c r="J177" s="33"/>
      <c r="K177" s="97"/>
      <c r="L177" s="133"/>
      <c r="M177" s="133"/>
      <c r="N177" s="100"/>
    </row>
    <row r="178" spans="1:14" ht="15" customHeight="1" x14ac:dyDescent="0.2">
      <c r="A178" s="35"/>
      <c r="B178" s="194"/>
      <c r="C178" s="194"/>
      <c r="D178" s="194"/>
      <c r="E178" s="194"/>
      <c r="F178" s="71"/>
      <c r="G178" s="35"/>
      <c r="H178" s="71"/>
      <c r="I178" s="35"/>
      <c r="J178" s="33"/>
      <c r="K178" s="33" t="s">
        <v>62</v>
      </c>
      <c r="L178" s="34">
        <v>2.0099999999999998</v>
      </c>
      <c r="M178" s="133"/>
      <c r="N178" s="100"/>
    </row>
    <row r="179" spans="1:14" ht="16.5" customHeight="1" x14ac:dyDescent="0.2">
      <c r="A179" s="35"/>
      <c r="B179" s="108" t="s">
        <v>147</v>
      </c>
      <c r="C179" s="109"/>
      <c r="D179" s="109"/>
      <c r="E179" s="110" t="s">
        <v>133</v>
      </c>
      <c r="F179" s="111">
        <v>3</v>
      </c>
      <c r="G179" s="111"/>
      <c r="H179" s="110" t="s">
        <v>135</v>
      </c>
      <c r="I179" s="112">
        <f>$I$10</f>
        <v>20.399999999999999</v>
      </c>
      <c r="J179" s="33"/>
      <c r="K179" s="33" t="s">
        <v>638</v>
      </c>
      <c r="L179" s="34">
        <v>2.0499999999999998</v>
      </c>
      <c r="M179" s="133"/>
      <c r="N179" s="100"/>
    </row>
    <row r="180" spans="1:14" ht="3" customHeight="1" x14ac:dyDescent="0.2">
      <c r="A180" s="35"/>
      <c r="B180" s="113"/>
      <c r="C180" s="113"/>
      <c r="D180" s="113"/>
      <c r="E180" s="114"/>
      <c r="F180" s="115"/>
      <c r="G180" s="115"/>
      <c r="H180" s="115"/>
      <c r="I180" s="115"/>
      <c r="J180" s="33"/>
      <c r="K180" s="33" t="s">
        <v>63</v>
      </c>
      <c r="L180" s="34">
        <v>3.19</v>
      </c>
      <c r="M180" s="133"/>
      <c r="N180" s="100"/>
    </row>
    <row r="181" spans="1:14" ht="12" customHeight="1" x14ac:dyDescent="0.2">
      <c r="A181" s="35"/>
      <c r="B181" s="35"/>
      <c r="C181" s="38" t="s">
        <v>131</v>
      </c>
      <c r="D181" s="164"/>
      <c r="E181" s="165"/>
      <c r="F181" s="38" t="s">
        <v>59</v>
      </c>
      <c r="G181" s="162"/>
      <c r="H181" s="163"/>
      <c r="I181" s="35"/>
      <c r="J181" s="33"/>
      <c r="K181" s="33" t="s">
        <v>64</v>
      </c>
      <c r="L181" s="34">
        <v>3.26</v>
      </c>
      <c r="M181" s="133"/>
      <c r="N181" s="100"/>
    </row>
    <row r="182" spans="1:14" ht="12" customHeight="1" x14ac:dyDescent="0.2">
      <c r="A182" s="35"/>
      <c r="B182" s="35"/>
      <c r="C182" s="35"/>
      <c r="D182" s="116" t="str">
        <f>IF(D181="Door Holder - Low AC Dropout", "* Circuit Standby and Alarm Current will be zero", "")</f>
        <v/>
      </c>
      <c r="E182" s="35"/>
      <c r="F182" s="35"/>
      <c r="G182" s="117"/>
      <c r="H182" s="117"/>
      <c r="I182" s="117"/>
      <c r="J182" s="33"/>
      <c r="K182" s="33" t="s">
        <v>65</v>
      </c>
      <c r="L182" s="34">
        <v>5.08</v>
      </c>
      <c r="M182" s="133"/>
      <c r="N182" s="100"/>
    </row>
    <row r="183" spans="1:14" ht="12.75" customHeight="1" x14ac:dyDescent="0.2">
      <c r="A183" s="35"/>
      <c r="B183" s="35"/>
      <c r="C183" s="118" t="s">
        <v>72</v>
      </c>
      <c r="D183" s="119" t="s">
        <v>17</v>
      </c>
      <c r="E183" s="119" t="s">
        <v>18</v>
      </c>
      <c r="F183" s="119" t="s">
        <v>5</v>
      </c>
      <c r="G183" s="119" t="s">
        <v>635</v>
      </c>
      <c r="H183" s="119" t="s">
        <v>19</v>
      </c>
      <c r="I183" s="120" t="s">
        <v>132</v>
      </c>
      <c r="J183" s="33"/>
      <c r="K183" s="33" t="s">
        <v>66</v>
      </c>
      <c r="L183" s="34">
        <v>5.29</v>
      </c>
      <c r="M183" s="133"/>
      <c r="N183" s="100"/>
    </row>
    <row r="184" spans="1:14" ht="12" customHeight="1" x14ac:dyDescent="0.2">
      <c r="A184" s="35"/>
      <c r="B184" s="44"/>
      <c r="C184" s="121" t="s">
        <v>62</v>
      </c>
      <c r="D184" s="122">
        <f>VLOOKUP(C184, $K$178:$L$185, 2)</f>
        <v>2.0099999999999998</v>
      </c>
      <c r="E184" s="121"/>
      <c r="F184" s="123">
        <f>((E184*2)/1000)*D184</f>
        <v>0</v>
      </c>
      <c r="G184" s="124">
        <f>IF(SUM(G188:G197)&gt;SUM(I188:I197),SUM(G188:G197),SUM(I188:I197))</f>
        <v>0</v>
      </c>
      <c r="H184" s="125">
        <f>I179-(G184*F184)</f>
        <v>20.399999999999999</v>
      </c>
      <c r="I184" s="126">
        <v>16</v>
      </c>
      <c r="J184" s="33"/>
      <c r="K184" s="33" t="s">
        <v>67</v>
      </c>
      <c r="L184" s="34">
        <v>8.08</v>
      </c>
      <c r="M184" s="133"/>
      <c r="N184" s="100"/>
    </row>
    <row r="185" spans="1:14" ht="12" customHeight="1" x14ac:dyDescent="0.2">
      <c r="A185" s="35"/>
      <c r="B185" s="106"/>
      <c r="C185" s="106"/>
      <c r="D185" s="106"/>
      <c r="E185" s="127"/>
      <c r="F185" s="106"/>
      <c r="G185" s="106"/>
      <c r="H185" s="106"/>
      <c r="I185" s="106"/>
      <c r="J185" s="33"/>
      <c r="K185" s="33" t="s">
        <v>68</v>
      </c>
      <c r="L185" s="34">
        <v>8.4499999999999993</v>
      </c>
      <c r="M185" s="133"/>
      <c r="N185" s="100"/>
    </row>
    <row r="186" spans="1:14" ht="12.75" customHeight="1" x14ac:dyDescent="0.2">
      <c r="A186" s="35"/>
      <c r="B186" s="169" t="s">
        <v>128</v>
      </c>
      <c r="C186" s="161"/>
      <c r="D186" s="161"/>
      <c r="E186" s="161"/>
      <c r="F186" s="161" t="s">
        <v>60</v>
      </c>
      <c r="G186" s="161"/>
      <c r="H186" s="161" t="s">
        <v>61</v>
      </c>
      <c r="I186" s="167"/>
      <c r="J186" s="33"/>
      <c r="K186" s="97"/>
      <c r="L186" s="133"/>
      <c r="M186" s="133"/>
      <c r="N186" s="100"/>
    </row>
    <row r="187" spans="1:14" ht="12" customHeight="1" x14ac:dyDescent="0.2">
      <c r="A187" s="35"/>
      <c r="B187" s="128" t="s">
        <v>0</v>
      </c>
      <c r="C187" s="129" t="s">
        <v>138</v>
      </c>
      <c r="D187" s="170" t="s">
        <v>29</v>
      </c>
      <c r="E187" s="170"/>
      <c r="F187" s="129" t="s">
        <v>22</v>
      </c>
      <c r="G187" s="129" t="s">
        <v>23</v>
      </c>
      <c r="H187" s="129" t="s">
        <v>22</v>
      </c>
      <c r="I187" s="130" t="s">
        <v>23</v>
      </c>
      <c r="J187" s="33"/>
      <c r="K187" s="97"/>
      <c r="L187" s="133"/>
      <c r="M187" s="133"/>
      <c r="N187" s="100"/>
    </row>
    <row r="188" spans="1:14" ht="12" customHeight="1" x14ac:dyDescent="0.2">
      <c r="A188" s="35"/>
      <c r="B188" s="121"/>
      <c r="C188" s="131"/>
      <c r="D188" s="175"/>
      <c r="E188" s="176"/>
      <c r="F188" s="132" t="str">
        <f>IF(D188="", "", IF(C188="User Defined", VLOOKUP(D188, 'User Defined'!$B$4:$D$103, 2, FALSE), VLOOKUP(D188, 'Device Database'!$B$4:$D$446, 2, FALSE)))</f>
        <v/>
      </c>
      <c r="G188" s="132" t="str">
        <f>IF(F188&lt;&gt;"", F188*B188, "")</f>
        <v/>
      </c>
      <c r="H188" s="132" t="str">
        <f>IF(D188="", "", IF(C188="User Defined", VLOOKUP(D188, 'User Defined'!$B$4:$D$103, 3, FALSE), VLOOKUP(D188, 'Device Database'!$B$4:$D$446, 3, FALSE)))</f>
        <v/>
      </c>
      <c r="I188" s="132" t="str">
        <f>IF(H188&lt;&gt;"", H188*B188, "")</f>
        <v/>
      </c>
      <c r="J188" s="33"/>
      <c r="K188" s="97"/>
      <c r="L188" s="133"/>
      <c r="M188" s="133"/>
      <c r="N188" s="100"/>
    </row>
    <row r="189" spans="1:14" ht="12" customHeight="1" x14ac:dyDescent="0.2">
      <c r="A189" s="35"/>
      <c r="B189" s="60"/>
      <c r="C189" s="47"/>
      <c r="D189" s="164"/>
      <c r="E189" s="165"/>
      <c r="F189" s="132" t="str">
        <f>IF(D189="", "", IF(C189="User Defined", VLOOKUP(D189, 'User Defined'!$B$4:$D$103, 2, FALSE), VLOOKUP(D189, 'Device Database'!$B$4:$D$446, 2, FALSE)))</f>
        <v/>
      </c>
      <c r="G189" s="132" t="str">
        <f t="shared" ref="G189:G197" si="16">IF(F189&lt;&gt;"", F189*B189, "")</f>
        <v/>
      </c>
      <c r="H189" s="132" t="str">
        <f>IF(D189="", "", IF(C189="User Defined", VLOOKUP(D189, 'User Defined'!$B$4:$D$103, 3, FALSE), VLOOKUP(D189, 'Device Database'!$B$4:$D$446, 3, FALSE)))</f>
        <v/>
      </c>
      <c r="I189" s="132" t="str">
        <f t="shared" ref="I189:I197" si="17">IF(H189&lt;&gt;"", H189*B189, "")</f>
        <v/>
      </c>
      <c r="J189" s="33"/>
      <c r="K189" s="97"/>
      <c r="L189" s="133"/>
      <c r="M189" s="133"/>
    </row>
    <row r="190" spans="1:14" ht="12" customHeight="1" x14ac:dyDescent="0.2">
      <c r="A190" s="35"/>
      <c r="B190" s="60"/>
      <c r="C190" s="47"/>
      <c r="D190" s="164"/>
      <c r="E190" s="165"/>
      <c r="F190" s="132" t="str">
        <f>IF(D190="", "", IF(C190="User Defined", VLOOKUP(D190, 'User Defined'!$B$4:$D$103, 2, FALSE), VLOOKUP(D190, 'Device Database'!$B$4:$D$446, 2, FALSE)))</f>
        <v/>
      </c>
      <c r="G190" s="132" t="str">
        <f t="shared" si="16"/>
        <v/>
      </c>
      <c r="H190" s="132" t="str">
        <f>IF(D190="", "", IF(C190="User Defined", VLOOKUP(D190, 'User Defined'!$B$4:$D$103, 3, FALSE), VLOOKUP(D190, 'Device Database'!$B$4:$D$446, 3, FALSE)))</f>
        <v/>
      </c>
      <c r="I190" s="132" t="str">
        <f t="shared" si="17"/>
        <v/>
      </c>
      <c r="J190" s="33"/>
      <c r="K190" s="97"/>
      <c r="L190" s="133"/>
      <c r="M190" s="133"/>
    </row>
    <row r="191" spans="1:14" ht="12" customHeight="1" x14ac:dyDescent="0.2">
      <c r="A191" s="35"/>
      <c r="B191" s="60"/>
      <c r="C191" s="47"/>
      <c r="D191" s="164"/>
      <c r="E191" s="165"/>
      <c r="F191" s="132" t="str">
        <f>IF(D191="", "", IF(C191="User Defined", VLOOKUP(D191, 'User Defined'!$B$4:$D$103, 2, FALSE), VLOOKUP(D191, 'Device Database'!$B$4:$D$446, 2, FALSE)))</f>
        <v/>
      </c>
      <c r="G191" s="132" t="str">
        <f t="shared" si="16"/>
        <v/>
      </c>
      <c r="H191" s="132" t="str">
        <f>IF(D191="", "", IF(C191="User Defined", VLOOKUP(D191, 'User Defined'!$B$4:$D$103, 3, FALSE), VLOOKUP(D191, 'Device Database'!$B$4:$D$446, 3, FALSE)))</f>
        <v/>
      </c>
      <c r="I191" s="132" t="str">
        <f t="shared" si="17"/>
        <v/>
      </c>
      <c r="J191" s="33"/>
      <c r="K191" s="97"/>
      <c r="L191" s="133"/>
      <c r="M191" s="133"/>
    </row>
    <row r="192" spans="1:14" ht="12" customHeight="1" x14ac:dyDescent="0.2">
      <c r="A192" s="35"/>
      <c r="B192" s="60"/>
      <c r="C192" s="47"/>
      <c r="D192" s="164"/>
      <c r="E192" s="165"/>
      <c r="F192" s="132" t="str">
        <f>IF(D192="", "", IF(C192="User Defined", VLOOKUP(D192, 'User Defined'!$B$4:$D$103, 2, FALSE), VLOOKUP(D192, 'Device Database'!$B$4:$D$446, 2, FALSE)))</f>
        <v/>
      </c>
      <c r="G192" s="132" t="str">
        <f t="shared" si="16"/>
        <v/>
      </c>
      <c r="H192" s="132" t="str">
        <f>IF(D192="", "", IF(C192="User Defined", VLOOKUP(D192, 'User Defined'!$B$4:$D$103, 3, FALSE), VLOOKUP(D192, 'Device Database'!$B$4:$D$446, 3, FALSE)))</f>
        <v/>
      </c>
      <c r="I192" s="132" t="str">
        <f t="shared" si="17"/>
        <v/>
      </c>
      <c r="J192" s="33"/>
      <c r="K192" s="97"/>
    </row>
    <row r="193" spans="1:13" ht="12" customHeight="1" x14ac:dyDescent="0.2">
      <c r="A193" s="35"/>
      <c r="B193" s="60"/>
      <c r="C193" s="47"/>
      <c r="D193" s="164" t="s">
        <v>215</v>
      </c>
      <c r="E193" s="165"/>
      <c r="F193" s="75"/>
      <c r="G193" s="132" t="str">
        <f t="shared" si="16"/>
        <v/>
      </c>
      <c r="H193" s="75"/>
      <c r="I193" s="132" t="str">
        <f t="shared" si="17"/>
        <v/>
      </c>
      <c r="J193" s="33"/>
      <c r="K193" s="97"/>
    </row>
    <row r="194" spans="1:13" ht="12" customHeight="1" x14ac:dyDescent="0.2">
      <c r="A194" s="35"/>
      <c r="B194" s="60"/>
      <c r="C194" s="47"/>
      <c r="D194" s="164" t="s">
        <v>214</v>
      </c>
      <c r="E194" s="165"/>
      <c r="F194" s="75"/>
      <c r="G194" s="132" t="str">
        <f t="shared" si="16"/>
        <v/>
      </c>
      <c r="H194" s="75"/>
      <c r="I194" s="132" t="str">
        <f t="shared" si="17"/>
        <v/>
      </c>
      <c r="J194" s="33"/>
      <c r="K194" s="97"/>
    </row>
    <row r="195" spans="1:13" ht="12" customHeight="1" x14ac:dyDescent="0.2">
      <c r="A195" s="35"/>
      <c r="B195" s="60"/>
      <c r="C195" s="134"/>
      <c r="D195" s="164" t="s">
        <v>216</v>
      </c>
      <c r="E195" s="165"/>
      <c r="F195" s="75"/>
      <c r="G195" s="132" t="str">
        <f t="shared" si="16"/>
        <v/>
      </c>
      <c r="H195" s="75"/>
      <c r="I195" s="132" t="str">
        <f t="shared" si="17"/>
        <v/>
      </c>
      <c r="J195" s="33"/>
      <c r="K195" s="97"/>
    </row>
    <row r="196" spans="1:13" ht="12" customHeight="1" x14ac:dyDescent="0.2">
      <c r="A196" s="35"/>
      <c r="B196" s="60"/>
      <c r="C196" s="47"/>
      <c r="D196" s="164"/>
      <c r="E196" s="165"/>
      <c r="F196" s="75"/>
      <c r="G196" s="132" t="str">
        <f t="shared" si="16"/>
        <v/>
      </c>
      <c r="H196" s="75"/>
      <c r="I196" s="132" t="str">
        <f t="shared" si="17"/>
        <v/>
      </c>
      <c r="J196" s="33"/>
      <c r="K196" s="97"/>
    </row>
    <row r="197" spans="1:13" ht="12" customHeight="1" x14ac:dyDescent="0.2">
      <c r="A197" s="35"/>
      <c r="B197" s="60"/>
      <c r="C197" s="47"/>
      <c r="D197" s="164"/>
      <c r="E197" s="165"/>
      <c r="F197" s="75"/>
      <c r="G197" s="132" t="str">
        <f t="shared" si="16"/>
        <v/>
      </c>
      <c r="H197" s="75"/>
      <c r="I197" s="132" t="str">
        <f t="shared" si="17"/>
        <v/>
      </c>
      <c r="J197" s="33"/>
      <c r="K197" s="97"/>
    </row>
    <row r="198" spans="1:13" ht="12.75" customHeight="1" x14ac:dyDescent="0.2">
      <c r="A198" s="35"/>
      <c r="B198" s="193" t="str">
        <f>IF(D181="Doors (Low AC Drop)", "No Standby or Alarm current shown as circuit is used for door holders and will drop out during an AC power loss.", "")</f>
        <v/>
      </c>
      <c r="C198" s="193"/>
      <c r="D198" s="193"/>
      <c r="E198" s="193"/>
      <c r="F198" s="38" t="s">
        <v>130</v>
      </c>
      <c r="G198" s="135">
        <f>IF(D181="Doors (Low AC Drop)",0,SUM(G188:G197))</f>
        <v>0</v>
      </c>
      <c r="H198" s="38" t="s">
        <v>25</v>
      </c>
      <c r="I198" s="135">
        <f>IF(D181="Doors (Low AC Drop)",0,SUM(I188:I197))</f>
        <v>0</v>
      </c>
      <c r="J198" s="33"/>
      <c r="K198" s="97"/>
    </row>
    <row r="199" spans="1:13" ht="15" customHeight="1" x14ac:dyDescent="0.2">
      <c r="A199" s="35"/>
      <c r="B199" s="194"/>
      <c r="C199" s="194"/>
      <c r="D199" s="194"/>
      <c r="E199" s="194"/>
      <c r="F199" s="38"/>
      <c r="G199" s="91"/>
      <c r="H199" s="38"/>
      <c r="I199" s="91"/>
      <c r="J199" s="33"/>
      <c r="K199" s="97"/>
    </row>
    <row r="200" spans="1:13" ht="16.5" customHeight="1" x14ac:dyDescent="0.2">
      <c r="A200" s="35"/>
      <c r="B200" s="108" t="s">
        <v>243</v>
      </c>
      <c r="C200" s="109"/>
      <c r="D200" s="109"/>
      <c r="E200" s="110" t="s">
        <v>133</v>
      </c>
      <c r="F200" s="111">
        <v>3</v>
      </c>
      <c r="G200" s="111"/>
      <c r="H200" s="110" t="s">
        <v>135</v>
      </c>
      <c r="I200" s="112">
        <f>$I$10</f>
        <v>20.399999999999999</v>
      </c>
      <c r="J200" s="33"/>
      <c r="K200" s="97"/>
    </row>
    <row r="201" spans="1:13" ht="3" customHeight="1" x14ac:dyDescent="0.2">
      <c r="A201" s="35"/>
      <c r="B201" s="113"/>
      <c r="C201" s="113"/>
      <c r="D201" s="113"/>
      <c r="E201" s="114"/>
      <c r="F201" s="115"/>
      <c r="G201" s="115"/>
      <c r="H201" s="115"/>
      <c r="I201" s="115"/>
      <c r="J201" s="33"/>
      <c r="K201" s="97"/>
    </row>
    <row r="202" spans="1:13" x14ac:dyDescent="0.2">
      <c r="A202" s="35"/>
      <c r="B202" s="35"/>
      <c r="C202" s="38" t="s">
        <v>131</v>
      </c>
      <c r="D202" s="164"/>
      <c r="E202" s="165"/>
      <c r="F202" s="38" t="s">
        <v>59</v>
      </c>
      <c r="G202" s="162"/>
      <c r="H202" s="163"/>
      <c r="I202" s="35"/>
      <c r="J202" s="33"/>
      <c r="K202" s="97"/>
    </row>
    <row r="203" spans="1:13" x14ac:dyDescent="0.2">
      <c r="A203" s="35"/>
      <c r="B203" s="35"/>
      <c r="C203" s="35"/>
      <c r="D203" s="116" t="str">
        <f>IF(D202="Door Holder - Low AC Dropout", "* Circuit Standby and Alarm Current will be zero", "")</f>
        <v/>
      </c>
      <c r="E203" s="35"/>
      <c r="F203" s="35"/>
      <c r="G203" s="117"/>
      <c r="H203" s="117"/>
      <c r="I203" s="117"/>
      <c r="J203" s="33"/>
      <c r="K203" s="97"/>
    </row>
    <row r="204" spans="1:13" ht="12.75" customHeight="1" x14ac:dyDescent="0.2">
      <c r="A204" s="35"/>
      <c r="B204" s="35"/>
      <c r="C204" s="118" t="s">
        <v>72</v>
      </c>
      <c r="D204" s="119" t="s">
        <v>17</v>
      </c>
      <c r="E204" s="119" t="s">
        <v>18</v>
      </c>
      <c r="F204" s="119" t="s">
        <v>5</v>
      </c>
      <c r="G204" s="119" t="s">
        <v>635</v>
      </c>
      <c r="H204" s="119" t="s">
        <v>19</v>
      </c>
      <c r="I204" s="120" t="s">
        <v>132</v>
      </c>
      <c r="J204" s="33"/>
      <c r="K204" s="97"/>
    </row>
    <row r="205" spans="1:13" x14ac:dyDescent="0.2">
      <c r="A205" s="35"/>
      <c r="B205" s="44"/>
      <c r="C205" s="121" t="s">
        <v>62</v>
      </c>
      <c r="D205" s="122">
        <f>VLOOKUP(C205, $K$178:$L$185, 2)</f>
        <v>2.0099999999999998</v>
      </c>
      <c r="E205" s="121"/>
      <c r="F205" s="123">
        <f>((E205*2)/1000)*D205</f>
        <v>0</v>
      </c>
      <c r="G205" s="124">
        <f>IF(SUM(G209:G218)&gt;SUM(I209:I218),SUM(G209:G218),SUM(I209:I218))</f>
        <v>0</v>
      </c>
      <c r="H205" s="125">
        <f>I200-(G205*F205)</f>
        <v>20.399999999999999</v>
      </c>
      <c r="I205" s="126">
        <v>16</v>
      </c>
      <c r="J205" s="33"/>
      <c r="K205" s="97"/>
    </row>
    <row r="206" spans="1:13" x14ac:dyDescent="0.2">
      <c r="A206" s="35"/>
      <c r="B206" s="106"/>
      <c r="C206" s="106"/>
      <c r="D206" s="106"/>
      <c r="E206" s="127"/>
      <c r="F206" s="106"/>
      <c r="G206" s="106"/>
      <c r="H206" s="106"/>
      <c r="I206" s="106"/>
      <c r="J206" s="33"/>
      <c r="K206" s="97"/>
    </row>
    <row r="207" spans="1:13" ht="12.75" customHeight="1" x14ac:dyDescent="0.2">
      <c r="A207" s="35"/>
      <c r="B207" s="169" t="s">
        <v>128</v>
      </c>
      <c r="C207" s="161"/>
      <c r="D207" s="161"/>
      <c r="E207" s="161"/>
      <c r="F207" s="161" t="s">
        <v>60</v>
      </c>
      <c r="G207" s="161"/>
      <c r="H207" s="161" t="s">
        <v>61</v>
      </c>
      <c r="I207" s="167"/>
      <c r="J207" s="33"/>
      <c r="K207" s="97"/>
    </row>
    <row r="208" spans="1:13" x14ac:dyDescent="0.2">
      <c r="A208" s="35"/>
      <c r="B208" s="128" t="s">
        <v>0</v>
      </c>
      <c r="C208" s="129" t="s">
        <v>138</v>
      </c>
      <c r="D208" s="170" t="s">
        <v>29</v>
      </c>
      <c r="E208" s="170"/>
      <c r="F208" s="129" t="s">
        <v>22</v>
      </c>
      <c r="G208" s="129" t="s">
        <v>23</v>
      </c>
      <c r="H208" s="129" t="s">
        <v>22</v>
      </c>
      <c r="I208" s="130" t="s">
        <v>23</v>
      </c>
      <c r="J208" s="33"/>
      <c r="K208" s="97"/>
      <c r="M208" s="100"/>
    </row>
    <row r="209" spans="1:13" x14ac:dyDescent="0.2">
      <c r="A209" s="35"/>
      <c r="B209" s="121"/>
      <c r="C209" s="131"/>
      <c r="D209" s="175"/>
      <c r="E209" s="176"/>
      <c r="F209" s="132" t="str">
        <f>IF(D209="", "", IF(C209="User Defined", VLOOKUP(D209, 'User Defined'!$B$4:$D$103, 2, FALSE), VLOOKUP(D209, 'Device Database'!$B$4:$D$446, 2, FALSE)))</f>
        <v/>
      </c>
      <c r="G209" s="132" t="str">
        <f>IF(F209&lt;&gt;"", F209*B209, "")</f>
        <v/>
      </c>
      <c r="H209" s="132" t="str">
        <f>IF(D209="", "", IF(C209="User Defined", VLOOKUP(D209, 'User Defined'!$B$4:$D$103, 3, FALSE), VLOOKUP(D209, 'Device Database'!$B$4:$D$446, 3, FALSE)))</f>
        <v/>
      </c>
      <c r="I209" s="132" t="str">
        <f>IF(H209&lt;&gt;"", H209*B209, "")</f>
        <v/>
      </c>
      <c r="J209" s="33"/>
      <c r="K209" s="97"/>
      <c r="M209" s="100"/>
    </row>
    <row r="210" spans="1:13" x14ac:dyDescent="0.2">
      <c r="A210" s="35"/>
      <c r="B210" s="60"/>
      <c r="C210" s="47"/>
      <c r="D210" s="164"/>
      <c r="E210" s="165"/>
      <c r="F210" s="132" t="str">
        <f>IF(D210="", "", IF(C210="User Defined", VLOOKUP(D210, 'User Defined'!$B$4:$D$103, 2, FALSE), VLOOKUP(D210, 'Device Database'!$B$4:$D$446, 2, FALSE)))</f>
        <v/>
      </c>
      <c r="G210" s="132" t="str">
        <f t="shared" ref="G210:G218" si="18">IF(F210&lt;&gt;"", F210*B210, "")</f>
        <v/>
      </c>
      <c r="H210" s="132" t="str">
        <f>IF(D210="", "", IF(C210="User Defined", VLOOKUP(D210, 'User Defined'!$B$4:$D$103, 3, FALSE), VLOOKUP(D210, 'Device Database'!$B$4:$D$446, 3, FALSE)))</f>
        <v/>
      </c>
      <c r="I210" s="132" t="str">
        <f t="shared" ref="I210:I218" si="19">IF(H210&lt;&gt;"", H210*B210, "")</f>
        <v/>
      </c>
      <c r="J210" s="33"/>
      <c r="K210" s="97"/>
      <c r="M210" s="100"/>
    </row>
    <row r="211" spans="1:13" x14ac:dyDescent="0.2">
      <c r="A211" s="35"/>
      <c r="B211" s="60"/>
      <c r="C211" s="47"/>
      <c r="D211" s="164"/>
      <c r="E211" s="165"/>
      <c r="F211" s="132" t="str">
        <f>IF(D211="", "", IF(C211="User Defined", VLOOKUP(D211, 'User Defined'!$B$4:$D$103, 2, FALSE), VLOOKUP(D211, 'Device Database'!$B$4:$D$446, 2, FALSE)))</f>
        <v/>
      </c>
      <c r="G211" s="132" t="str">
        <f t="shared" si="18"/>
        <v/>
      </c>
      <c r="H211" s="132" t="str">
        <f>IF(D211="", "", IF(C211="User Defined", VLOOKUP(D211, 'User Defined'!$B$4:$D$103, 3, FALSE), VLOOKUP(D211, 'Device Database'!$B$4:$D$446, 3, FALSE)))</f>
        <v/>
      </c>
      <c r="I211" s="132" t="str">
        <f t="shared" si="19"/>
        <v/>
      </c>
      <c r="J211" s="33"/>
      <c r="K211" s="97"/>
      <c r="M211" s="100"/>
    </row>
    <row r="212" spans="1:13" x14ac:dyDescent="0.2">
      <c r="A212" s="35"/>
      <c r="B212" s="60"/>
      <c r="C212" s="47"/>
      <c r="D212" s="164"/>
      <c r="E212" s="165"/>
      <c r="F212" s="132" t="str">
        <f>IF(D212="", "", IF(C212="User Defined", VLOOKUP(D212, 'User Defined'!$B$4:$D$103, 2, FALSE), VLOOKUP(D212, 'Device Database'!$B$4:$D$446, 2, FALSE)))</f>
        <v/>
      </c>
      <c r="G212" s="132" t="str">
        <f t="shared" si="18"/>
        <v/>
      </c>
      <c r="H212" s="132" t="str">
        <f>IF(D212="", "", IF(C212="User Defined", VLOOKUP(D212, 'User Defined'!$B$4:$D$103, 3, FALSE), VLOOKUP(D212, 'Device Database'!$B$4:$D$446, 3, FALSE)))</f>
        <v/>
      </c>
      <c r="I212" s="132" t="str">
        <f t="shared" si="19"/>
        <v/>
      </c>
      <c r="J212" s="33"/>
      <c r="K212" s="97"/>
      <c r="M212" s="100"/>
    </row>
    <row r="213" spans="1:13" x14ac:dyDescent="0.2">
      <c r="A213" s="35"/>
      <c r="B213" s="60"/>
      <c r="C213" s="47"/>
      <c r="D213" s="164"/>
      <c r="E213" s="165"/>
      <c r="F213" s="132" t="str">
        <f>IF(D213="", "", IF(C213="User Defined", VLOOKUP(D213, 'User Defined'!$B$4:$D$103, 2, FALSE), VLOOKUP(D213, 'Device Database'!$B$4:$D$446, 2, FALSE)))</f>
        <v/>
      </c>
      <c r="G213" s="132" t="str">
        <f t="shared" si="18"/>
        <v/>
      </c>
      <c r="H213" s="132" t="str">
        <f>IF(D213="", "", IF(C213="User Defined", VLOOKUP(D213, 'User Defined'!$B$4:$D$103, 3, FALSE), VLOOKUP(D213, 'Device Database'!$B$4:$D$446, 3, FALSE)))</f>
        <v/>
      </c>
      <c r="I213" s="132" t="str">
        <f t="shared" si="19"/>
        <v/>
      </c>
      <c r="J213" s="33"/>
      <c r="K213" s="97"/>
      <c r="M213" s="100"/>
    </row>
    <row r="214" spans="1:13" x14ac:dyDescent="0.2">
      <c r="A214" s="35"/>
      <c r="B214" s="60"/>
      <c r="C214" s="47"/>
      <c r="D214" s="164" t="s">
        <v>215</v>
      </c>
      <c r="E214" s="165"/>
      <c r="F214" s="75"/>
      <c r="G214" s="132" t="str">
        <f t="shared" si="18"/>
        <v/>
      </c>
      <c r="H214" s="75"/>
      <c r="I214" s="132" t="str">
        <f t="shared" si="19"/>
        <v/>
      </c>
      <c r="J214" s="33"/>
      <c r="K214" s="97"/>
      <c r="M214" s="100"/>
    </row>
    <row r="215" spans="1:13" x14ac:dyDescent="0.2">
      <c r="A215" s="35"/>
      <c r="B215" s="60"/>
      <c r="C215" s="47"/>
      <c r="D215" s="164" t="s">
        <v>214</v>
      </c>
      <c r="E215" s="165"/>
      <c r="F215" s="75"/>
      <c r="G215" s="132"/>
      <c r="H215" s="75"/>
      <c r="I215" s="132" t="str">
        <f t="shared" si="19"/>
        <v/>
      </c>
      <c r="J215" s="33"/>
      <c r="K215" s="97"/>
      <c r="M215" s="100"/>
    </row>
    <row r="216" spans="1:13" x14ac:dyDescent="0.2">
      <c r="A216" s="35"/>
      <c r="B216" s="60"/>
      <c r="C216" s="134"/>
      <c r="D216" s="164" t="s">
        <v>216</v>
      </c>
      <c r="E216" s="165"/>
      <c r="F216" s="75"/>
      <c r="G216" s="132" t="str">
        <f t="shared" si="18"/>
        <v/>
      </c>
      <c r="H216" s="75"/>
      <c r="I216" s="132" t="str">
        <f t="shared" si="19"/>
        <v/>
      </c>
      <c r="J216" s="33"/>
      <c r="K216" s="97"/>
      <c r="M216" s="100"/>
    </row>
    <row r="217" spans="1:13" x14ac:dyDescent="0.2">
      <c r="A217" s="35"/>
      <c r="B217" s="60"/>
      <c r="C217" s="47"/>
      <c r="D217" s="164"/>
      <c r="E217" s="165"/>
      <c r="F217" s="75"/>
      <c r="G217" s="132" t="str">
        <f t="shared" si="18"/>
        <v/>
      </c>
      <c r="H217" s="75"/>
      <c r="I217" s="132" t="str">
        <f t="shared" si="19"/>
        <v/>
      </c>
      <c r="J217" s="33"/>
      <c r="K217" s="97"/>
      <c r="M217" s="100"/>
    </row>
    <row r="218" spans="1:13" x14ac:dyDescent="0.2">
      <c r="A218" s="35"/>
      <c r="B218" s="60"/>
      <c r="C218" s="47"/>
      <c r="D218" s="164"/>
      <c r="E218" s="165"/>
      <c r="F218" s="75"/>
      <c r="G218" s="132" t="str">
        <f t="shared" si="18"/>
        <v/>
      </c>
      <c r="H218" s="75"/>
      <c r="I218" s="132" t="str">
        <f t="shared" si="19"/>
        <v/>
      </c>
      <c r="J218" s="33"/>
      <c r="K218" s="97"/>
      <c r="M218" s="100"/>
    </row>
    <row r="219" spans="1:13" ht="12.6" customHeight="1" x14ac:dyDescent="0.2">
      <c r="A219" s="35"/>
      <c r="B219" s="193" t="str">
        <f>IF(D202="Doors (Low AC Drop)", "No Standby or Alarm current shown as circuit is used for door holders and will drop out during an AC power loss.", "")</f>
        <v/>
      </c>
      <c r="C219" s="193"/>
      <c r="D219" s="193"/>
      <c r="E219" s="193"/>
      <c r="F219" s="38" t="s">
        <v>130</v>
      </c>
      <c r="G219" s="135">
        <f>IF(D202="Doors (Low AC Drop)",0,SUM(G209:G218))</f>
        <v>0</v>
      </c>
      <c r="H219" s="38" t="s">
        <v>25</v>
      </c>
      <c r="I219" s="135">
        <f>IF(D202="Doors (Low AC Drop)",0,SUM(I209:I218))</f>
        <v>0</v>
      </c>
      <c r="J219" s="33"/>
      <c r="K219" s="97"/>
      <c r="M219" s="100"/>
    </row>
    <row r="220" spans="1:13" ht="15" customHeight="1" x14ac:dyDescent="0.2">
      <c r="A220" s="35"/>
      <c r="B220" s="166"/>
      <c r="C220" s="166"/>
      <c r="D220" s="166"/>
      <c r="E220" s="166"/>
      <c r="F220" s="38"/>
      <c r="G220" s="91"/>
      <c r="H220" s="38"/>
      <c r="I220" s="91"/>
      <c r="J220" s="33"/>
      <c r="K220" s="97"/>
      <c r="M220" s="100"/>
    </row>
    <row r="221" spans="1:13" ht="30" customHeight="1" x14ac:dyDescent="0.2">
      <c r="A221" s="35"/>
      <c r="B221" s="35"/>
      <c r="C221" s="136"/>
      <c r="D221" s="136"/>
      <c r="E221" s="136"/>
      <c r="F221" s="71"/>
      <c r="G221" s="35"/>
      <c r="H221" s="71"/>
      <c r="I221" s="35"/>
      <c r="J221" s="33"/>
      <c r="K221" s="97"/>
      <c r="M221" s="100"/>
    </row>
    <row r="222" spans="1:13" ht="24.75" customHeight="1" x14ac:dyDescent="0.2">
      <c r="A222" s="35"/>
      <c r="B222" s="137" t="s">
        <v>249</v>
      </c>
      <c r="C222" s="138"/>
      <c r="D222" s="139"/>
      <c r="E222" s="140"/>
      <c r="F222" s="141"/>
      <c r="G222" s="141"/>
      <c r="H222" s="140"/>
      <c r="I222" s="141"/>
      <c r="J222" s="33"/>
      <c r="K222" s="97"/>
      <c r="M222" s="100"/>
    </row>
    <row r="223" spans="1:13" ht="16.5" customHeight="1" x14ac:dyDescent="0.2">
      <c r="A223" s="35"/>
      <c r="B223" s="108" t="s">
        <v>244</v>
      </c>
      <c r="C223" s="109"/>
      <c r="D223" s="109"/>
      <c r="E223" s="110" t="s">
        <v>133</v>
      </c>
      <c r="F223" s="111">
        <v>3</v>
      </c>
      <c r="G223" s="111"/>
      <c r="H223" s="110" t="s">
        <v>135</v>
      </c>
      <c r="I223" s="112">
        <f>$I$10</f>
        <v>20.399999999999999</v>
      </c>
      <c r="J223" s="33"/>
      <c r="K223" s="97"/>
      <c r="M223" s="100"/>
    </row>
    <row r="224" spans="1:13" ht="3" customHeight="1" x14ac:dyDescent="0.2">
      <c r="A224" s="35"/>
      <c r="B224" s="113"/>
      <c r="C224" s="113"/>
      <c r="D224" s="113"/>
      <c r="E224" s="114"/>
      <c r="F224" s="115"/>
      <c r="G224" s="115"/>
      <c r="H224" s="115"/>
      <c r="I224" s="115"/>
      <c r="J224" s="33"/>
      <c r="K224" s="97"/>
      <c r="M224" s="100"/>
    </row>
    <row r="225" spans="1:13" ht="12" customHeight="1" x14ac:dyDescent="0.2">
      <c r="A225" s="35"/>
      <c r="B225" s="35"/>
      <c r="C225" s="38" t="s">
        <v>131</v>
      </c>
      <c r="D225" s="164"/>
      <c r="E225" s="165"/>
      <c r="F225" s="38" t="s">
        <v>59</v>
      </c>
      <c r="G225" s="162"/>
      <c r="H225" s="163"/>
      <c r="I225" s="35"/>
      <c r="J225" s="33"/>
      <c r="K225" s="97"/>
      <c r="M225" s="100"/>
    </row>
    <row r="226" spans="1:13" ht="12" customHeight="1" x14ac:dyDescent="0.2">
      <c r="A226" s="35"/>
      <c r="B226" s="35"/>
      <c r="C226" s="35"/>
      <c r="D226" s="116" t="str">
        <f>IF(D225="Door Holder - Low AC Dropout", "* Circuit Standby and Alarm Current will be zero", "")</f>
        <v/>
      </c>
      <c r="E226" s="35"/>
      <c r="F226" s="35"/>
      <c r="G226" s="117"/>
      <c r="H226" s="117"/>
      <c r="I226" s="117"/>
      <c r="J226" s="33"/>
      <c r="K226" s="97"/>
      <c r="M226" s="100"/>
    </row>
    <row r="227" spans="1:13" ht="12.75" customHeight="1" x14ac:dyDescent="0.2">
      <c r="A227" s="35"/>
      <c r="B227" s="35"/>
      <c r="C227" s="118" t="s">
        <v>72</v>
      </c>
      <c r="D227" s="119" t="s">
        <v>17</v>
      </c>
      <c r="E227" s="119" t="s">
        <v>18</v>
      </c>
      <c r="F227" s="119" t="s">
        <v>5</v>
      </c>
      <c r="G227" s="119" t="s">
        <v>635</v>
      </c>
      <c r="H227" s="119" t="s">
        <v>19</v>
      </c>
      <c r="I227" s="120" t="s">
        <v>132</v>
      </c>
      <c r="J227" s="33"/>
      <c r="K227" s="97"/>
      <c r="M227" s="100"/>
    </row>
    <row r="228" spans="1:13" ht="12" customHeight="1" x14ac:dyDescent="0.2">
      <c r="A228" s="35"/>
      <c r="B228" s="44"/>
      <c r="C228" s="121" t="s">
        <v>62</v>
      </c>
      <c r="D228" s="122">
        <f>VLOOKUP(C228, $K$178:$L$185, 2)</f>
        <v>2.0099999999999998</v>
      </c>
      <c r="E228" s="121"/>
      <c r="F228" s="123">
        <f>((E228*2)/1000)*D228</f>
        <v>0</v>
      </c>
      <c r="G228" s="124">
        <f>IF(SUM(G232:G241)&gt;SUM(I232:I241),SUM(G232:G241),SUM(I232:I241))</f>
        <v>0</v>
      </c>
      <c r="H228" s="125">
        <f>I223-(G228*F228)</f>
        <v>20.399999999999999</v>
      </c>
      <c r="I228" s="126">
        <v>16</v>
      </c>
      <c r="J228" s="33"/>
      <c r="K228" s="97"/>
      <c r="M228" s="100"/>
    </row>
    <row r="229" spans="1:13" ht="12" customHeight="1" x14ac:dyDescent="0.2">
      <c r="A229" s="35"/>
      <c r="B229" s="106"/>
      <c r="C229" s="106"/>
      <c r="D229" s="106"/>
      <c r="E229" s="127"/>
      <c r="F229" s="106"/>
      <c r="G229" s="106"/>
      <c r="H229" s="106"/>
      <c r="I229" s="106"/>
      <c r="J229" s="33"/>
      <c r="K229" s="97"/>
      <c r="M229" s="100"/>
    </row>
    <row r="230" spans="1:13" ht="12.75" customHeight="1" x14ac:dyDescent="0.2">
      <c r="A230" s="35"/>
      <c r="B230" s="169" t="s">
        <v>128</v>
      </c>
      <c r="C230" s="161"/>
      <c r="D230" s="161"/>
      <c r="E230" s="161"/>
      <c r="F230" s="161" t="s">
        <v>60</v>
      </c>
      <c r="G230" s="161"/>
      <c r="H230" s="161" t="s">
        <v>61</v>
      </c>
      <c r="I230" s="167"/>
      <c r="J230" s="33"/>
      <c r="K230" s="97"/>
      <c r="M230" s="100"/>
    </row>
    <row r="231" spans="1:13" ht="12" customHeight="1" x14ac:dyDescent="0.2">
      <c r="A231" s="35"/>
      <c r="B231" s="128" t="s">
        <v>0</v>
      </c>
      <c r="C231" s="129" t="s">
        <v>138</v>
      </c>
      <c r="D231" s="170" t="s">
        <v>29</v>
      </c>
      <c r="E231" s="170"/>
      <c r="F231" s="129" t="s">
        <v>22</v>
      </c>
      <c r="G231" s="129" t="s">
        <v>23</v>
      </c>
      <c r="H231" s="129" t="s">
        <v>22</v>
      </c>
      <c r="I231" s="130" t="s">
        <v>23</v>
      </c>
      <c r="J231" s="33"/>
      <c r="K231" s="97"/>
      <c r="M231" s="100"/>
    </row>
    <row r="232" spans="1:13" ht="12" customHeight="1" x14ac:dyDescent="0.2">
      <c r="A232" s="35"/>
      <c r="B232" s="121"/>
      <c r="C232" s="131"/>
      <c r="D232" s="175"/>
      <c r="E232" s="176"/>
      <c r="F232" s="132" t="str">
        <f>IF(D232="", "", IF(C232="User Defined", VLOOKUP(D232, 'User Defined'!$B$4:$D$103, 2, FALSE), VLOOKUP(D232, 'Device Database'!$B$4:$D$446, 2, FALSE)))</f>
        <v/>
      </c>
      <c r="G232" s="132" t="str">
        <f>IF(F232&lt;&gt;"", F232*B232, "")</f>
        <v/>
      </c>
      <c r="H232" s="132" t="str">
        <f>IF(D232="", "", IF(C232="User Defined", VLOOKUP(D232, 'User Defined'!$B$4:$D$103, 3, FALSE), VLOOKUP(D232, 'Device Database'!$B$4:$D$446, 3, FALSE)))</f>
        <v/>
      </c>
      <c r="I232" s="132" t="str">
        <f>IF(H232&lt;&gt;"", H232*B232, "")</f>
        <v/>
      </c>
      <c r="J232" s="33"/>
      <c r="K232" s="97"/>
      <c r="M232" s="100"/>
    </row>
    <row r="233" spans="1:13" ht="12" customHeight="1" x14ac:dyDescent="0.2">
      <c r="A233" s="35"/>
      <c r="B233" s="60"/>
      <c r="C233" s="47"/>
      <c r="D233" s="164"/>
      <c r="E233" s="165"/>
      <c r="F233" s="132" t="str">
        <f>IF(D233="", "", IF(C233="User Defined", VLOOKUP(D233, 'User Defined'!$B$4:$D$103, 2, FALSE), VLOOKUP(D233, 'Device Database'!$B$4:$D$446, 2, FALSE)))</f>
        <v/>
      </c>
      <c r="G233" s="132" t="str">
        <f t="shared" ref="G233:G241" si="20">IF(F233&lt;&gt;"", F233*B233, "")</f>
        <v/>
      </c>
      <c r="H233" s="132" t="str">
        <f>IF(D233="", "", IF(C233="User Defined", VLOOKUP(D233, 'User Defined'!$B$4:$D$103, 3, FALSE), VLOOKUP(D233, 'Device Database'!$B$4:$D$446, 3, FALSE)))</f>
        <v/>
      </c>
      <c r="I233" s="132" t="str">
        <f t="shared" ref="I233:I241" si="21">IF(H233&lt;&gt;"", H233*B233, "")</f>
        <v/>
      </c>
      <c r="J233" s="33"/>
      <c r="K233" s="97"/>
      <c r="M233" s="100"/>
    </row>
    <row r="234" spans="1:13" ht="12" customHeight="1" x14ac:dyDescent="0.2">
      <c r="A234" s="35"/>
      <c r="B234" s="60"/>
      <c r="C234" s="47"/>
      <c r="D234" s="164"/>
      <c r="E234" s="165"/>
      <c r="F234" s="132" t="str">
        <f>IF(D234="", "", IF(C234="User Defined", VLOOKUP(D234, 'User Defined'!$B$4:$D$103, 2, FALSE), VLOOKUP(D234, 'Device Database'!$B$4:$D$446, 2, FALSE)))</f>
        <v/>
      </c>
      <c r="G234" s="132" t="str">
        <f t="shared" si="20"/>
        <v/>
      </c>
      <c r="H234" s="132" t="str">
        <f>IF(D234="", "", IF(C234="User Defined", VLOOKUP(D234, 'User Defined'!$B$4:$D$103, 3, FALSE), VLOOKUP(D234, 'Device Database'!$B$4:$D$446, 3, FALSE)))</f>
        <v/>
      </c>
      <c r="I234" s="132" t="str">
        <f t="shared" si="21"/>
        <v/>
      </c>
      <c r="J234" s="33"/>
      <c r="K234" s="97"/>
      <c r="M234" s="100"/>
    </row>
    <row r="235" spans="1:13" ht="12" customHeight="1" x14ac:dyDescent="0.2">
      <c r="A235" s="35"/>
      <c r="B235" s="60"/>
      <c r="C235" s="47"/>
      <c r="D235" s="164"/>
      <c r="E235" s="165"/>
      <c r="F235" s="132" t="str">
        <f>IF(D235="", "", IF(C235="User Defined", VLOOKUP(D235, 'User Defined'!$B$4:$D$103, 2, FALSE), VLOOKUP(D235, 'Device Database'!$B$4:$D$446, 2, FALSE)))</f>
        <v/>
      </c>
      <c r="G235" s="132" t="str">
        <f t="shared" si="20"/>
        <v/>
      </c>
      <c r="H235" s="132" t="str">
        <f>IF(D235="", "", IF(C235="User Defined", VLOOKUP(D235, 'User Defined'!$B$4:$D$103, 3, FALSE), VLOOKUP(D235, 'Device Database'!$B$4:$D$446, 3, FALSE)))</f>
        <v/>
      </c>
      <c r="I235" s="132" t="str">
        <f t="shared" si="21"/>
        <v/>
      </c>
      <c r="J235" s="33"/>
      <c r="K235" s="97"/>
      <c r="M235" s="100"/>
    </row>
    <row r="236" spans="1:13" ht="12" customHeight="1" x14ac:dyDescent="0.2">
      <c r="A236" s="35"/>
      <c r="B236" s="60"/>
      <c r="C236" s="47"/>
      <c r="D236" s="164"/>
      <c r="E236" s="165"/>
      <c r="F236" s="132" t="str">
        <f>IF(D236="", "", IF(C236="User Defined", VLOOKUP(D236, 'User Defined'!$B$4:$D$103, 2, FALSE), VLOOKUP(D236, 'Device Database'!$B$4:$D$446, 2, FALSE)))</f>
        <v/>
      </c>
      <c r="G236" s="132" t="str">
        <f t="shared" si="20"/>
        <v/>
      </c>
      <c r="H236" s="132" t="str">
        <f>IF(D236="", "", IF(C236="User Defined", VLOOKUP(D236, 'User Defined'!$B$4:$D$103, 3, FALSE), VLOOKUP(D236, 'Device Database'!$B$4:$D$446, 3, FALSE)))</f>
        <v/>
      </c>
      <c r="I236" s="132" t="str">
        <f t="shared" si="21"/>
        <v/>
      </c>
      <c r="J236" s="33"/>
      <c r="K236" s="97"/>
      <c r="M236" s="100"/>
    </row>
    <row r="237" spans="1:13" ht="12" customHeight="1" x14ac:dyDescent="0.2">
      <c r="A237" s="35"/>
      <c r="B237" s="60"/>
      <c r="C237" s="47"/>
      <c r="D237" s="164" t="s">
        <v>215</v>
      </c>
      <c r="E237" s="165"/>
      <c r="F237" s="75"/>
      <c r="G237" s="132" t="str">
        <f t="shared" si="20"/>
        <v/>
      </c>
      <c r="H237" s="75"/>
      <c r="I237" s="132" t="str">
        <f t="shared" si="21"/>
        <v/>
      </c>
      <c r="J237" s="33"/>
      <c r="K237" s="97"/>
      <c r="M237" s="100"/>
    </row>
    <row r="238" spans="1:13" ht="12" customHeight="1" x14ac:dyDescent="0.2">
      <c r="A238" s="35"/>
      <c r="B238" s="60"/>
      <c r="C238" s="47"/>
      <c r="D238" s="164" t="s">
        <v>214</v>
      </c>
      <c r="E238" s="165"/>
      <c r="F238" s="75"/>
      <c r="G238" s="132" t="str">
        <f t="shared" si="20"/>
        <v/>
      </c>
      <c r="H238" s="75"/>
      <c r="I238" s="132" t="str">
        <f t="shared" si="21"/>
        <v/>
      </c>
      <c r="J238" s="33"/>
      <c r="K238" s="97"/>
      <c r="M238" s="100"/>
    </row>
    <row r="239" spans="1:13" ht="12" customHeight="1" x14ac:dyDescent="0.2">
      <c r="A239" s="35"/>
      <c r="B239" s="60"/>
      <c r="C239" s="134"/>
      <c r="D239" s="164" t="s">
        <v>216</v>
      </c>
      <c r="E239" s="165"/>
      <c r="F239" s="75"/>
      <c r="G239" s="132" t="str">
        <f t="shared" si="20"/>
        <v/>
      </c>
      <c r="H239" s="75"/>
      <c r="I239" s="132" t="str">
        <f t="shared" si="21"/>
        <v/>
      </c>
      <c r="J239" s="33"/>
      <c r="K239" s="97"/>
      <c r="M239" s="100"/>
    </row>
    <row r="240" spans="1:13" ht="12" customHeight="1" x14ac:dyDescent="0.2">
      <c r="A240" s="35"/>
      <c r="B240" s="60"/>
      <c r="C240" s="47"/>
      <c r="D240" s="164"/>
      <c r="E240" s="165"/>
      <c r="F240" s="75"/>
      <c r="G240" s="132" t="str">
        <f t="shared" si="20"/>
        <v/>
      </c>
      <c r="H240" s="75"/>
      <c r="I240" s="132" t="str">
        <f t="shared" si="21"/>
        <v/>
      </c>
      <c r="J240" s="33"/>
      <c r="K240" s="97"/>
      <c r="M240" s="100"/>
    </row>
    <row r="241" spans="1:13" ht="12" customHeight="1" x14ac:dyDescent="0.2">
      <c r="A241" s="35"/>
      <c r="B241" s="60"/>
      <c r="C241" s="47"/>
      <c r="D241" s="164"/>
      <c r="E241" s="165"/>
      <c r="F241" s="75"/>
      <c r="G241" s="132" t="str">
        <f t="shared" si="20"/>
        <v/>
      </c>
      <c r="H241" s="75"/>
      <c r="I241" s="132" t="str">
        <f t="shared" si="21"/>
        <v/>
      </c>
      <c r="J241" s="33"/>
      <c r="K241" s="97"/>
      <c r="M241" s="100"/>
    </row>
    <row r="242" spans="1:13" ht="12.75" customHeight="1" x14ac:dyDescent="0.2">
      <c r="A242" s="35"/>
      <c r="B242" s="193" t="str">
        <f>IF(D225="Doors (Low AC Drop)", "No Standby or Alarm current shown as circuit is used for door holders and will drop out during an AC power loss.", "")</f>
        <v/>
      </c>
      <c r="C242" s="193"/>
      <c r="D242" s="193"/>
      <c r="E242" s="193"/>
      <c r="F242" s="38" t="s">
        <v>130</v>
      </c>
      <c r="G242" s="135">
        <f>IF(D225="Doors (Low AC Drop)",0,SUM(G232:G241))</f>
        <v>0</v>
      </c>
      <c r="H242" s="38" t="s">
        <v>25</v>
      </c>
      <c r="I242" s="135">
        <f>IF(D225="Doors (Low AC Drop)",0,SUM(I232:I241))</f>
        <v>0</v>
      </c>
      <c r="J242" s="33"/>
      <c r="K242" s="97"/>
      <c r="M242" s="100"/>
    </row>
    <row r="243" spans="1:13" ht="15" customHeight="1" x14ac:dyDescent="0.2">
      <c r="A243" s="35"/>
      <c r="B243" s="194"/>
      <c r="C243" s="194"/>
      <c r="D243" s="194"/>
      <c r="E243" s="194"/>
      <c r="F243" s="35"/>
      <c r="G243" s="168"/>
      <c r="H243" s="168"/>
      <c r="I243" s="142"/>
      <c r="J243" s="33"/>
      <c r="K243" s="97"/>
      <c r="M243" s="100"/>
    </row>
    <row r="244" spans="1:13" ht="16.5" customHeight="1" x14ac:dyDescent="0.2">
      <c r="A244" s="35"/>
      <c r="B244" s="108" t="s">
        <v>245</v>
      </c>
      <c r="C244" s="109"/>
      <c r="D244" s="109"/>
      <c r="E244" s="110" t="s">
        <v>133</v>
      </c>
      <c r="F244" s="111">
        <v>3</v>
      </c>
      <c r="G244" s="111"/>
      <c r="H244" s="110" t="s">
        <v>135</v>
      </c>
      <c r="I244" s="112">
        <f>$I$10</f>
        <v>20.399999999999999</v>
      </c>
      <c r="J244" s="33"/>
      <c r="K244" s="97"/>
      <c r="M244" s="100"/>
    </row>
    <row r="245" spans="1:13" ht="3" customHeight="1" x14ac:dyDescent="0.2">
      <c r="A245" s="35"/>
      <c r="B245" s="113"/>
      <c r="C245" s="113"/>
      <c r="D245" s="113"/>
      <c r="E245" s="114"/>
      <c r="F245" s="115"/>
      <c r="G245" s="115"/>
      <c r="H245" s="115"/>
      <c r="I245" s="115"/>
      <c r="J245" s="33"/>
      <c r="K245" s="97"/>
      <c r="M245" s="100"/>
    </row>
    <row r="246" spans="1:13" x14ac:dyDescent="0.2">
      <c r="A246" s="35"/>
      <c r="B246" s="35"/>
      <c r="C246" s="38" t="s">
        <v>131</v>
      </c>
      <c r="D246" s="164"/>
      <c r="E246" s="165"/>
      <c r="F246" s="38" t="s">
        <v>59</v>
      </c>
      <c r="G246" s="162"/>
      <c r="H246" s="163"/>
      <c r="I246" s="35"/>
      <c r="J246" s="33"/>
      <c r="K246" s="97"/>
      <c r="M246" s="100"/>
    </row>
    <row r="247" spans="1:13" x14ac:dyDescent="0.2">
      <c r="A247" s="35"/>
      <c r="B247" s="35"/>
      <c r="C247" s="35"/>
      <c r="D247" s="116" t="str">
        <f>IF(D246="Door Holder - Low AC Dropout", "* Circuit Standby and Alarm Current will be zero", "")</f>
        <v/>
      </c>
      <c r="E247" s="35"/>
      <c r="F247" s="35"/>
      <c r="G247" s="117"/>
      <c r="H247" s="117"/>
      <c r="I247" s="117"/>
      <c r="J247" s="33"/>
      <c r="K247" s="97"/>
      <c r="M247" s="100"/>
    </row>
    <row r="248" spans="1:13" ht="12.75" customHeight="1" x14ac:dyDescent="0.2">
      <c r="A248" s="35"/>
      <c r="B248" s="35"/>
      <c r="C248" s="118" t="s">
        <v>72</v>
      </c>
      <c r="D248" s="119" t="s">
        <v>17</v>
      </c>
      <c r="E248" s="119" t="s">
        <v>18</v>
      </c>
      <c r="F248" s="119" t="s">
        <v>5</v>
      </c>
      <c r="G248" s="119" t="s">
        <v>635</v>
      </c>
      <c r="H248" s="119" t="s">
        <v>19</v>
      </c>
      <c r="I248" s="120" t="s">
        <v>132</v>
      </c>
      <c r="J248" s="33"/>
      <c r="K248" s="97"/>
      <c r="M248" s="100"/>
    </row>
    <row r="249" spans="1:13" x14ac:dyDescent="0.2">
      <c r="A249" s="35"/>
      <c r="B249" s="44"/>
      <c r="C249" s="121" t="s">
        <v>62</v>
      </c>
      <c r="D249" s="122">
        <f>VLOOKUP(C249, $K$178:$L$185, 2)</f>
        <v>2.0099999999999998</v>
      </c>
      <c r="E249" s="121"/>
      <c r="F249" s="123">
        <f>((E249*2)/1000)*D249</f>
        <v>0</v>
      </c>
      <c r="G249" s="124">
        <f>IF(SUM(G253:G262)&gt;SUM(I253:I262),SUM(G253:G262),SUM(I253:I262))</f>
        <v>0</v>
      </c>
      <c r="H249" s="125">
        <f>I244-(G249*F249)</f>
        <v>20.399999999999999</v>
      </c>
      <c r="I249" s="126">
        <v>16</v>
      </c>
      <c r="J249" s="33"/>
      <c r="K249" s="97"/>
      <c r="M249" s="100"/>
    </row>
    <row r="250" spans="1:13" x14ac:dyDescent="0.2">
      <c r="A250" s="35"/>
      <c r="B250" s="106"/>
      <c r="C250" s="106"/>
      <c r="D250" s="106"/>
      <c r="E250" s="127"/>
      <c r="F250" s="106"/>
      <c r="G250" s="106"/>
      <c r="H250" s="106"/>
      <c r="I250" s="106"/>
      <c r="J250" s="33"/>
      <c r="K250" s="97"/>
      <c r="M250" s="100"/>
    </row>
    <row r="251" spans="1:13" ht="12.75" customHeight="1" x14ac:dyDescent="0.2">
      <c r="A251" s="35"/>
      <c r="B251" s="169" t="s">
        <v>128</v>
      </c>
      <c r="C251" s="161"/>
      <c r="D251" s="161"/>
      <c r="E251" s="161"/>
      <c r="F251" s="161" t="s">
        <v>60</v>
      </c>
      <c r="G251" s="161"/>
      <c r="H251" s="161" t="s">
        <v>61</v>
      </c>
      <c r="I251" s="167"/>
      <c r="J251" s="33"/>
      <c r="K251" s="97"/>
      <c r="M251" s="100"/>
    </row>
    <row r="252" spans="1:13" x14ac:dyDescent="0.2">
      <c r="A252" s="35"/>
      <c r="B252" s="128" t="s">
        <v>0</v>
      </c>
      <c r="C252" s="129" t="s">
        <v>138</v>
      </c>
      <c r="D252" s="170" t="s">
        <v>29</v>
      </c>
      <c r="E252" s="170"/>
      <c r="F252" s="129" t="s">
        <v>22</v>
      </c>
      <c r="G252" s="129" t="s">
        <v>23</v>
      </c>
      <c r="H252" s="129" t="s">
        <v>22</v>
      </c>
      <c r="I252" s="130" t="s">
        <v>23</v>
      </c>
      <c r="J252" s="33"/>
      <c r="K252" s="97"/>
      <c r="M252" s="100"/>
    </row>
    <row r="253" spans="1:13" x14ac:dyDescent="0.2">
      <c r="A253" s="35"/>
      <c r="B253" s="121"/>
      <c r="C253" s="131"/>
      <c r="D253" s="175"/>
      <c r="E253" s="176"/>
      <c r="F253" s="132" t="str">
        <f>IF(D253="", "", IF(C253="User Defined", VLOOKUP(D253, 'User Defined'!$B$4:$D$103, 2, FALSE), VLOOKUP(D253, 'Device Database'!$B$4:$D$446, 2, FALSE)))</f>
        <v/>
      </c>
      <c r="G253" s="132" t="str">
        <f>IF(F253&lt;&gt;"", F253*B253, "")</f>
        <v/>
      </c>
      <c r="H253" s="132" t="str">
        <f>IF(D253="", "", IF(C253="User Defined", VLOOKUP(D253, 'User Defined'!$B$4:$D$103, 3, FALSE), VLOOKUP(D253, 'Device Database'!$B$4:$D$446, 3, FALSE)))</f>
        <v/>
      </c>
      <c r="I253" s="132" t="str">
        <f>IF(H253&lt;&gt;"", H253*B253, "")</f>
        <v/>
      </c>
      <c r="J253" s="33"/>
      <c r="K253" s="97"/>
      <c r="M253" s="100"/>
    </row>
    <row r="254" spans="1:13" x14ac:dyDescent="0.2">
      <c r="A254" s="35"/>
      <c r="B254" s="60"/>
      <c r="C254" s="47"/>
      <c r="D254" s="164"/>
      <c r="E254" s="165"/>
      <c r="F254" s="132" t="str">
        <f>IF(D254="", "", IF(C254="User Defined", VLOOKUP(D254, 'User Defined'!$B$4:$D$103, 2, FALSE), VLOOKUP(D254, 'Device Database'!$B$4:$D$446, 2, FALSE)))</f>
        <v/>
      </c>
      <c r="G254" s="132" t="str">
        <f t="shared" ref="G254:G262" si="22">IF(F254&lt;&gt;"", F254*B254, "")</f>
        <v/>
      </c>
      <c r="H254" s="132" t="str">
        <f>IF(D254="", "", IF(C254="User Defined", VLOOKUP(D254, 'User Defined'!$B$4:$D$103, 3, FALSE), VLOOKUP(D254, 'Device Database'!$B$4:$D$446, 3, FALSE)))</f>
        <v/>
      </c>
      <c r="I254" s="132" t="str">
        <f t="shared" ref="I254:I262" si="23">IF(H254&lt;&gt;"", H254*B254, "")</f>
        <v/>
      </c>
      <c r="J254" s="33"/>
      <c r="K254" s="97"/>
      <c r="M254" s="100"/>
    </row>
    <row r="255" spans="1:13" x14ac:dyDescent="0.2">
      <c r="A255" s="35"/>
      <c r="B255" s="60"/>
      <c r="C255" s="47"/>
      <c r="D255" s="164"/>
      <c r="E255" s="165"/>
      <c r="F255" s="132" t="str">
        <f>IF(D255="", "", IF(C255="User Defined", VLOOKUP(D255, 'User Defined'!$B$4:$D$103, 2, FALSE), VLOOKUP(D255, 'Device Database'!$B$4:$D$446, 2, FALSE)))</f>
        <v/>
      </c>
      <c r="G255" s="132" t="str">
        <f t="shared" si="22"/>
        <v/>
      </c>
      <c r="H255" s="132" t="str">
        <f>IF(D255="", "", IF(C255="User Defined", VLOOKUP(D255, 'User Defined'!$B$4:$D$103, 3, FALSE), VLOOKUP(D255, 'Device Database'!$B$4:$D$446, 3, FALSE)))</f>
        <v/>
      </c>
      <c r="I255" s="132" t="str">
        <f t="shared" si="23"/>
        <v/>
      </c>
      <c r="J255" s="33"/>
      <c r="K255" s="97"/>
      <c r="M255" s="100"/>
    </row>
    <row r="256" spans="1:13" x14ac:dyDescent="0.2">
      <c r="A256" s="35"/>
      <c r="B256" s="60"/>
      <c r="C256" s="47"/>
      <c r="D256" s="164"/>
      <c r="E256" s="165"/>
      <c r="F256" s="132" t="str">
        <f>IF(D256="", "", IF(C256="User Defined", VLOOKUP(D256, 'User Defined'!$B$4:$D$103, 2, FALSE), VLOOKUP(D256, 'Device Database'!$B$4:$D$446, 2, FALSE)))</f>
        <v/>
      </c>
      <c r="G256" s="132" t="str">
        <f t="shared" si="22"/>
        <v/>
      </c>
      <c r="H256" s="132" t="str">
        <f>IF(D256="", "", IF(C256="User Defined", VLOOKUP(D256, 'User Defined'!$B$4:$D$103, 3, FALSE), VLOOKUP(D256, 'Device Database'!$B$4:$D$446, 3, FALSE)))</f>
        <v/>
      </c>
      <c r="I256" s="132" t="str">
        <f t="shared" si="23"/>
        <v/>
      </c>
      <c r="J256" s="33"/>
      <c r="K256" s="97"/>
      <c r="M256" s="100"/>
    </row>
    <row r="257" spans="1:13" x14ac:dyDescent="0.2">
      <c r="A257" s="35"/>
      <c r="B257" s="60"/>
      <c r="C257" s="47"/>
      <c r="D257" s="164"/>
      <c r="E257" s="165"/>
      <c r="F257" s="132" t="str">
        <f>IF(D257="", "", IF(C257="User Defined", VLOOKUP(D257, 'User Defined'!$B$4:$D$103, 2, FALSE), VLOOKUP(D257, 'Device Database'!$B$4:$D$446, 2, FALSE)))</f>
        <v/>
      </c>
      <c r="G257" s="132" t="str">
        <f t="shared" si="22"/>
        <v/>
      </c>
      <c r="H257" s="132" t="str">
        <f>IF(D257="", "", IF(C257="User Defined", VLOOKUP(D257, 'User Defined'!$B$4:$D$103, 3, FALSE), VLOOKUP(D257, 'Device Database'!$B$4:$D$446, 3, FALSE)))</f>
        <v/>
      </c>
      <c r="I257" s="132" t="str">
        <f t="shared" si="23"/>
        <v/>
      </c>
      <c r="J257" s="33"/>
      <c r="K257" s="97"/>
      <c r="M257" s="100"/>
    </row>
    <row r="258" spans="1:13" x14ac:dyDescent="0.2">
      <c r="A258" s="35"/>
      <c r="B258" s="60"/>
      <c r="C258" s="47"/>
      <c r="D258" s="164" t="s">
        <v>215</v>
      </c>
      <c r="E258" s="165"/>
      <c r="F258" s="75"/>
      <c r="G258" s="132" t="str">
        <f t="shared" si="22"/>
        <v/>
      </c>
      <c r="H258" s="75"/>
      <c r="I258" s="132" t="str">
        <f t="shared" si="23"/>
        <v/>
      </c>
      <c r="J258" s="33"/>
      <c r="K258" s="97"/>
      <c r="M258" s="100"/>
    </row>
    <row r="259" spans="1:13" x14ac:dyDescent="0.2">
      <c r="A259" s="35"/>
      <c r="B259" s="60"/>
      <c r="C259" s="47"/>
      <c r="D259" s="164" t="s">
        <v>214</v>
      </c>
      <c r="E259" s="165"/>
      <c r="F259" s="75"/>
      <c r="G259" s="132" t="str">
        <f t="shared" si="22"/>
        <v/>
      </c>
      <c r="H259" s="75"/>
      <c r="I259" s="132" t="str">
        <f t="shared" si="23"/>
        <v/>
      </c>
      <c r="J259" s="33"/>
      <c r="K259" s="97"/>
      <c r="M259" s="100"/>
    </row>
    <row r="260" spans="1:13" x14ac:dyDescent="0.2">
      <c r="A260" s="35"/>
      <c r="B260" s="60"/>
      <c r="C260" s="134"/>
      <c r="D260" s="164" t="s">
        <v>216</v>
      </c>
      <c r="E260" s="165"/>
      <c r="F260" s="75"/>
      <c r="G260" s="132" t="str">
        <f t="shared" si="22"/>
        <v/>
      </c>
      <c r="H260" s="75"/>
      <c r="I260" s="132" t="str">
        <f t="shared" si="23"/>
        <v/>
      </c>
      <c r="J260" s="33"/>
      <c r="K260" s="97"/>
      <c r="M260" s="100"/>
    </row>
    <row r="261" spans="1:13" x14ac:dyDescent="0.2">
      <c r="A261" s="35"/>
      <c r="B261" s="60"/>
      <c r="C261" s="47"/>
      <c r="D261" s="164"/>
      <c r="E261" s="165"/>
      <c r="F261" s="75"/>
      <c r="G261" s="132" t="str">
        <f t="shared" si="22"/>
        <v/>
      </c>
      <c r="H261" s="75"/>
      <c r="I261" s="132" t="str">
        <f t="shared" si="23"/>
        <v/>
      </c>
      <c r="J261" s="33"/>
      <c r="K261" s="97"/>
      <c r="M261" s="100"/>
    </row>
    <row r="262" spans="1:13" x14ac:dyDescent="0.2">
      <c r="A262" s="35"/>
      <c r="B262" s="60"/>
      <c r="C262" s="47"/>
      <c r="D262" s="164"/>
      <c r="E262" s="165"/>
      <c r="F262" s="75"/>
      <c r="G262" s="132" t="str">
        <f t="shared" si="22"/>
        <v/>
      </c>
      <c r="H262" s="75"/>
      <c r="I262" s="132" t="str">
        <f t="shared" si="23"/>
        <v/>
      </c>
      <c r="J262" s="33"/>
      <c r="K262" s="97"/>
      <c r="M262" s="100"/>
    </row>
    <row r="263" spans="1:13" ht="12.75" customHeight="1" x14ac:dyDescent="0.2">
      <c r="A263" s="35"/>
      <c r="B263" s="193" t="str">
        <f>IF(D246="Doors (Low AC Drop)", "No Standby or Alarm current shown as circuit is used for door holders and will drop out during an AC power loss.", "")</f>
        <v/>
      </c>
      <c r="C263" s="193"/>
      <c r="D263" s="193"/>
      <c r="E263" s="193"/>
      <c r="F263" s="38" t="s">
        <v>130</v>
      </c>
      <c r="G263" s="135">
        <f>IF(D246="Doors (Low AC Drop)",0,SUM(G253:G262))</f>
        <v>0</v>
      </c>
      <c r="H263" s="38" t="s">
        <v>25</v>
      </c>
      <c r="I263" s="135">
        <f>IF(D246="Doors (Low AC Drop)",0,SUM(I253:I262))</f>
        <v>0</v>
      </c>
      <c r="J263" s="33"/>
      <c r="K263" s="97"/>
      <c r="M263" s="100"/>
    </row>
    <row r="264" spans="1:13" ht="15" customHeight="1" x14ac:dyDescent="0.2">
      <c r="A264" s="35"/>
      <c r="B264" s="194"/>
      <c r="C264" s="194"/>
      <c r="D264" s="194"/>
      <c r="E264" s="194"/>
      <c r="F264" s="71"/>
      <c r="G264" s="35"/>
      <c r="H264" s="71"/>
      <c r="I264" s="35"/>
      <c r="J264" s="33"/>
      <c r="K264" s="97"/>
      <c r="M264" s="100"/>
    </row>
    <row r="265" spans="1:13" ht="16.5" customHeight="1" x14ac:dyDescent="0.2">
      <c r="A265" s="35"/>
      <c r="B265" s="108" t="s">
        <v>246</v>
      </c>
      <c r="C265" s="109"/>
      <c r="D265" s="109"/>
      <c r="E265" s="110" t="s">
        <v>133</v>
      </c>
      <c r="F265" s="111">
        <v>3</v>
      </c>
      <c r="G265" s="111"/>
      <c r="H265" s="110" t="s">
        <v>135</v>
      </c>
      <c r="I265" s="112">
        <f>$I$10</f>
        <v>20.399999999999999</v>
      </c>
      <c r="J265" s="33"/>
      <c r="K265" s="97"/>
      <c r="M265" s="100"/>
    </row>
    <row r="266" spans="1:13" ht="3" customHeight="1" x14ac:dyDescent="0.2">
      <c r="A266" s="35"/>
      <c r="B266" s="113"/>
      <c r="C266" s="113"/>
      <c r="D266" s="113"/>
      <c r="E266" s="114"/>
      <c r="F266" s="115"/>
      <c r="G266" s="115"/>
      <c r="H266" s="115"/>
      <c r="I266" s="115"/>
      <c r="J266" s="33"/>
      <c r="K266" s="97"/>
      <c r="M266" s="100"/>
    </row>
    <row r="267" spans="1:13" ht="12" customHeight="1" x14ac:dyDescent="0.2">
      <c r="A267" s="35"/>
      <c r="B267" s="35"/>
      <c r="C267" s="38" t="s">
        <v>131</v>
      </c>
      <c r="D267" s="164"/>
      <c r="E267" s="165"/>
      <c r="F267" s="38" t="s">
        <v>59</v>
      </c>
      <c r="G267" s="162"/>
      <c r="H267" s="163"/>
      <c r="I267" s="35"/>
      <c r="J267" s="33"/>
      <c r="K267" s="97"/>
      <c r="M267" s="100"/>
    </row>
    <row r="268" spans="1:13" ht="12" customHeight="1" x14ac:dyDescent="0.2">
      <c r="A268" s="35"/>
      <c r="B268" s="35"/>
      <c r="C268" s="35"/>
      <c r="D268" s="116" t="str">
        <f>IF(D267="Door Holder - Low AC Dropout", "* Circuit Standby and Alarm Current will be zero", "")</f>
        <v/>
      </c>
      <c r="E268" s="35"/>
      <c r="F268" s="35"/>
      <c r="G268" s="117"/>
      <c r="H268" s="117"/>
      <c r="I268" s="117"/>
      <c r="J268" s="33"/>
      <c r="K268" s="97"/>
      <c r="M268" s="100"/>
    </row>
    <row r="269" spans="1:13" ht="12.75" customHeight="1" x14ac:dyDescent="0.2">
      <c r="A269" s="35"/>
      <c r="B269" s="35"/>
      <c r="C269" s="118" t="s">
        <v>72</v>
      </c>
      <c r="D269" s="119" t="s">
        <v>17</v>
      </c>
      <c r="E269" s="119" t="s">
        <v>18</v>
      </c>
      <c r="F269" s="119" t="s">
        <v>5</v>
      </c>
      <c r="G269" s="119" t="s">
        <v>635</v>
      </c>
      <c r="H269" s="119" t="s">
        <v>19</v>
      </c>
      <c r="I269" s="120" t="s">
        <v>132</v>
      </c>
      <c r="J269" s="33"/>
      <c r="K269" s="97"/>
      <c r="M269" s="100"/>
    </row>
    <row r="270" spans="1:13" ht="12" customHeight="1" x14ac:dyDescent="0.2">
      <c r="A270" s="35"/>
      <c r="B270" s="44"/>
      <c r="C270" s="121" t="s">
        <v>62</v>
      </c>
      <c r="D270" s="122">
        <f>VLOOKUP(C270, $K$178:$L$185, 2)</f>
        <v>2.0099999999999998</v>
      </c>
      <c r="E270" s="121"/>
      <c r="F270" s="123">
        <f>((E270*2)/1000)*D270</f>
        <v>0</v>
      </c>
      <c r="G270" s="124">
        <f>IF(SUM(G274:G283)&gt;SUM(I274:I283),SUM(G274:G283),SUM(I274:I283))</f>
        <v>0</v>
      </c>
      <c r="H270" s="125">
        <f>I265-(G270*F270)</f>
        <v>20.399999999999999</v>
      </c>
      <c r="I270" s="126">
        <v>16</v>
      </c>
      <c r="J270" s="33"/>
      <c r="K270" s="97"/>
      <c r="M270" s="100"/>
    </row>
    <row r="271" spans="1:13" ht="12" customHeight="1" x14ac:dyDescent="0.2">
      <c r="A271" s="35"/>
      <c r="B271" s="106"/>
      <c r="C271" s="106"/>
      <c r="D271" s="106"/>
      <c r="E271" s="127"/>
      <c r="F271" s="106"/>
      <c r="G271" s="106"/>
      <c r="H271" s="106"/>
      <c r="I271" s="106"/>
      <c r="J271" s="33"/>
      <c r="K271" s="97"/>
      <c r="M271" s="100"/>
    </row>
    <row r="272" spans="1:13" ht="12.75" customHeight="1" x14ac:dyDescent="0.2">
      <c r="A272" s="35"/>
      <c r="B272" s="169" t="s">
        <v>128</v>
      </c>
      <c r="C272" s="161"/>
      <c r="D272" s="161"/>
      <c r="E272" s="161"/>
      <c r="F272" s="161" t="s">
        <v>60</v>
      </c>
      <c r="G272" s="161"/>
      <c r="H272" s="161" t="s">
        <v>61</v>
      </c>
      <c r="I272" s="167"/>
      <c r="J272" s="33"/>
      <c r="K272" s="97"/>
      <c r="M272" s="100"/>
    </row>
    <row r="273" spans="1:13" ht="12" customHeight="1" x14ac:dyDescent="0.2">
      <c r="A273" s="35"/>
      <c r="B273" s="128" t="s">
        <v>0</v>
      </c>
      <c r="C273" s="129" t="s">
        <v>138</v>
      </c>
      <c r="D273" s="170" t="s">
        <v>29</v>
      </c>
      <c r="E273" s="170"/>
      <c r="F273" s="129" t="s">
        <v>22</v>
      </c>
      <c r="G273" s="129" t="s">
        <v>23</v>
      </c>
      <c r="H273" s="129" t="s">
        <v>22</v>
      </c>
      <c r="I273" s="130" t="s">
        <v>23</v>
      </c>
      <c r="J273" s="33"/>
      <c r="K273" s="97"/>
      <c r="M273" s="100"/>
    </row>
    <row r="274" spans="1:13" ht="12" customHeight="1" x14ac:dyDescent="0.2">
      <c r="A274" s="35"/>
      <c r="B274" s="121"/>
      <c r="C274" s="131"/>
      <c r="D274" s="175"/>
      <c r="E274" s="176"/>
      <c r="F274" s="132" t="str">
        <f>IF(D274="", "", IF(C274="User Defined", VLOOKUP(D274, 'User Defined'!$B$4:$D$103, 2, FALSE), VLOOKUP(D274, 'Device Database'!$B$4:$D$446, 2, FALSE)))</f>
        <v/>
      </c>
      <c r="G274" s="132" t="str">
        <f>IF(F274&lt;&gt;"", F274*B274, "")</f>
        <v/>
      </c>
      <c r="H274" s="132" t="str">
        <f>IF(D274="", "", IF(C274="User Defined", VLOOKUP(D274, 'User Defined'!$B$4:$D$103, 3, FALSE), VLOOKUP(D274, 'Device Database'!$B$4:$D$446, 3, FALSE)))</f>
        <v/>
      </c>
      <c r="I274" s="132" t="str">
        <f>IF(H274&lt;&gt;"", H274*B274, "")</f>
        <v/>
      </c>
      <c r="J274" s="33"/>
      <c r="K274" s="97"/>
      <c r="M274" s="100"/>
    </row>
    <row r="275" spans="1:13" ht="12" customHeight="1" x14ac:dyDescent="0.2">
      <c r="A275" s="35"/>
      <c r="B275" s="60"/>
      <c r="C275" s="47"/>
      <c r="D275" s="164"/>
      <c r="E275" s="165"/>
      <c r="F275" s="132" t="str">
        <f>IF(D275="", "", IF(C275="User Defined", VLOOKUP(D275, 'User Defined'!$B$4:$D$103, 2, FALSE), VLOOKUP(D275, 'Device Database'!$B$4:$D$446, 2, FALSE)))</f>
        <v/>
      </c>
      <c r="G275" s="132" t="str">
        <f t="shared" ref="G275:G283" si="24">IF(F275&lt;&gt;"", F275*B275, "")</f>
        <v/>
      </c>
      <c r="H275" s="132" t="str">
        <f>IF(D275="", "", IF(C275="User Defined", VLOOKUP(D275, 'User Defined'!$B$4:$D$103, 3, FALSE), VLOOKUP(D275, 'Device Database'!$B$4:$D$446, 3, FALSE)))</f>
        <v/>
      </c>
      <c r="I275" s="132" t="str">
        <f t="shared" ref="I275:I283" si="25">IF(H275&lt;&gt;"", H275*B275, "")</f>
        <v/>
      </c>
      <c r="J275" s="33"/>
      <c r="K275" s="97"/>
      <c r="M275" s="100"/>
    </row>
    <row r="276" spans="1:13" ht="12" customHeight="1" x14ac:dyDescent="0.2">
      <c r="A276" s="35"/>
      <c r="B276" s="60"/>
      <c r="C276" s="47"/>
      <c r="D276" s="164"/>
      <c r="E276" s="165"/>
      <c r="F276" s="132" t="str">
        <f>IF(D276="", "", IF(C276="User Defined", VLOOKUP(D276, 'User Defined'!$B$4:$D$103, 2, FALSE), VLOOKUP(D276, 'Device Database'!$B$4:$D$446, 2, FALSE)))</f>
        <v/>
      </c>
      <c r="G276" s="132" t="str">
        <f t="shared" si="24"/>
        <v/>
      </c>
      <c r="H276" s="132" t="str">
        <f>IF(D276="", "", IF(C276="User Defined", VLOOKUP(D276, 'User Defined'!$B$4:$D$103, 3, FALSE), VLOOKUP(D276, 'Device Database'!$B$4:$D$446, 3, FALSE)))</f>
        <v/>
      </c>
      <c r="I276" s="132" t="str">
        <f t="shared" si="25"/>
        <v/>
      </c>
      <c r="J276" s="33"/>
      <c r="K276" s="97"/>
      <c r="M276" s="100"/>
    </row>
    <row r="277" spans="1:13" ht="12" customHeight="1" x14ac:dyDescent="0.2">
      <c r="A277" s="35"/>
      <c r="B277" s="60"/>
      <c r="C277" s="47"/>
      <c r="D277" s="164"/>
      <c r="E277" s="165"/>
      <c r="F277" s="132" t="str">
        <f>IF(D277="", "", IF(C277="User Defined", VLOOKUP(D277, 'User Defined'!$B$4:$D$103, 2, FALSE), VLOOKUP(D277, 'Device Database'!$B$4:$D$446, 2, FALSE)))</f>
        <v/>
      </c>
      <c r="G277" s="132" t="str">
        <f t="shared" si="24"/>
        <v/>
      </c>
      <c r="H277" s="132" t="str">
        <f>IF(D277="", "", IF(C277="User Defined", VLOOKUP(D277, 'User Defined'!$B$4:$D$103, 3, FALSE), VLOOKUP(D277, 'Device Database'!$B$4:$D$446, 3, FALSE)))</f>
        <v/>
      </c>
      <c r="I277" s="132" t="str">
        <f t="shared" si="25"/>
        <v/>
      </c>
      <c r="J277" s="33"/>
      <c r="K277" s="97"/>
      <c r="M277" s="100"/>
    </row>
    <row r="278" spans="1:13" ht="12" customHeight="1" x14ac:dyDescent="0.2">
      <c r="A278" s="35"/>
      <c r="B278" s="60"/>
      <c r="C278" s="47"/>
      <c r="D278" s="164"/>
      <c r="E278" s="165"/>
      <c r="F278" s="132" t="str">
        <f>IF(D278="", "", IF(C278="User Defined", VLOOKUP(D278, 'User Defined'!$B$4:$D$103, 2, FALSE), VLOOKUP(D278, 'Device Database'!$B$4:$D$446, 2, FALSE)))</f>
        <v/>
      </c>
      <c r="G278" s="132" t="str">
        <f t="shared" si="24"/>
        <v/>
      </c>
      <c r="H278" s="132" t="str">
        <f>IF(D278="", "", IF(C278="User Defined", VLOOKUP(D278, 'User Defined'!$B$4:$D$103, 3, FALSE), VLOOKUP(D278, 'Device Database'!$B$4:$D$446, 3, FALSE)))</f>
        <v/>
      </c>
      <c r="I278" s="132" t="str">
        <f t="shared" si="25"/>
        <v/>
      </c>
      <c r="J278" s="33"/>
      <c r="K278" s="97"/>
    </row>
    <row r="279" spans="1:13" ht="12" customHeight="1" x14ac:dyDescent="0.2">
      <c r="A279" s="35"/>
      <c r="B279" s="60"/>
      <c r="C279" s="47"/>
      <c r="D279" s="164" t="s">
        <v>215</v>
      </c>
      <c r="E279" s="165"/>
      <c r="F279" s="75"/>
      <c r="G279" s="132" t="str">
        <f t="shared" si="24"/>
        <v/>
      </c>
      <c r="H279" s="75"/>
      <c r="I279" s="132" t="str">
        <f t="shared" si="25"/>
        <v/>
      </c>
      <c r="J279" s="33"/>
      <c r="K279" s="97"/>
    </row>
    <row r="280" spans="1:13" ht="12" customHeight="1" x14ac:dyDescent="0.2">
      <c r="A280" s="35"/>
      <c r="B280" s="60"/>
      <c r="C280" s="47"/>
      <c r="D280" s="164" t="s">
        <v>214</v>
      </c>
      <c r="E280" s="165"/>
      <c r="F280" s="75"/>
      <c r="G280" s="132" t="str">
        <f t="shared" si="24"/>
        <v/>
      </c>
      <c r="H280" s="75"/>
      <c r="I280" s="132" t="str">
        <f t="shared" si="25"/>
        <v/>
      </c>
      <c r="J280" s="33"/>
      <c r="K280" s="97"/>
    </row>
    <row r="281" spans="1:13" ht="12" customHeight="1" x14ac:dyDescent="0.2">
      <c r="A281" s="35"/>
      <c r="B281" s="60"/>
      <c r="C281" s="134"/>
      <c r="D281" s="164" t="s">
        <v>216</v>
      </c>
      <c r="E281" s="165"/>
      <c r="F281" s="75"/>
      <c r="G281" s="132" t="str">
        <f t="shared" si="24"/>
        <v/>
      </c>
      <c r="H281" s="75"/>
      <c r="I281" s="132" t="str">
        <f t="shared" si="25"/>
        <v/>
      </c>
      <c r="J281" s="33"/>
      <c r="K281" s="97"/>
    </row>
    <row r="282" spans="1:13" ht="12" customHeight="1" x14ac:dyDescent="0.2">
      <c r="A282" s="35"/>
      <c r="B282" s="60"/>
      <c r="C282" s="47"/>
      <c r="D282" s="164"/>
      <c r="E282" s="165"/>
      <c r="F282" s="75"/>
      <c r="G282" s="132" t="str">
        <f t="shared" si="24"/>
        <v/>
      </c>
      <c r="H282" s="75"/>
      <c r="I282" s="132" t="str">
        <f t="shared" si="25"/>
        <v/>
      </c>
      <c r="J282" s="33"/>
      <c r="K282" s="97"/>
    </row>
    <row r="283" spans="1:13" ht="12" customHeight="1" x14ac:dyDescent="0.2">
      <c r="A283" s="35"/>
      <c r="B283" s="60"/>
      <c r="C283" s="47"/>
      <c r="D283" s="164"/>
      <c r="E283" s="165"/>
      <c r="F283" s="75"/>
      <c r="G283" s="132" t="str">
        <f t="shared" si="24"/>
        <v/>
      </c>
      <c r="H283" s="75"/>
      <c r="I283" s="132" t="str">
        <f t="shared" si="25"/>
        <v/>
      </c>
      <c r="J283" s="33"/>
      <c r="K283" s="97"/>
    </row>
    <row r="284" spans="1:13" ht="12.75" customHeight="1" x14ac:dyDescent="0.2">
      <c r="A284" s="35"/>
      <c r="B284" s="193" t="str">
        <f>IF(D267="Doors (Low AC Drop)", "No Standby or Alarm current shown as circuit is used for door holders and will drop out during an AC power loss.", "")</f>
        <v/>
      </c>
      <c r="C284" s="193"/>
      <c r="D284" s="193"/>
      <c r="E284" s="193"/>
      <c r="F284" s="38" t="s">
        <v>130</v>
      </c>
      <c r="G284" s="135">
        <f>IF(D267="Doors (Low AC Drop)",0,SUM(G274:G283))</f>
        <v>0</v>
      </c>
      <c r="H284" s="38" t="s">
        <v>25</v>
      </c>
      <c r="I284" s="135">
        <f>IF(D267="Doors (Low AC Drop)",0,SUM(I274:I283))</f>
        <v>0</v>
      </c>
      <c r="J284" s="33"/>
      <c r="K284" s="97"/>
    </row>
    <row r="285" spans="1:13" ht="15" customHeight="1" x14ac:dyDescent="0.2">
      <c r="A285" s="35"/>
      <c r="B285" s="166"/>
      <c r="C285" s="166"/>
      <c r="D285" s="166"/>
      <c r="E285" s="166"/>
      <c r="F285" s="38"/>
      <c r="G285" s="91"/>
      <c r="H285" s="38"/>
      <c r="I285" s="91"/>
      <c r="J285" s="33"/>
      <c r="K285" s="97"/>
    </row>
    <row r="286" spans="1:13" ht="30" customHeight="1" x14ac:dyDescent="0.2">
      <c r="A286" s="35"/>
      <c r="B286" s="35"/>
      <c r="C286" s="143"/>
      <c r="D286" s="143"/>
      <c r="E286" s="143"/>
      <c r="F286" s="71"/>
      <c r="G286" s="35"/>
      <c r="H286" s="71"/>
      <c r="I286" s="35"/>
      <c r="J286" s="33"/>
      <c r="K286" s="97"/>
    </row>
    <row r="287" spans="1:13" ht="12.75" customHeight="1" x14ac:dyDescent="0.2">
      <c r="A287" s="35"/>
      <c r="B287" s="105" t="s">
        <v>225</v>
      </c>
      <c r="C287" s="105"/>
      <c r="D287" s="105"/>
      <c r="E287" s="106"/>
      <c r="F287" s="106"/>
      <c r="G287" s="168" t="str">
        <f>IF($F$2&lt;&gt;"", $F$2, "")</f>
        <v/>
      </c>
      <c r="H287" s="168"/>
      <c r="I287" s="107" t="str">
        <f>IF($F$10&lt;&gt;"", $F$10, "")</f>
        <v/>
      </c>
      <c r="J287" s="33"/>
      <c r="K287" s="97"/>
    </row>
    <row r="288" spans="1:13" ht="11.45" customHeight="1" x14ac:dyDescent="0.2">
      <c r="A288" s="35"/>
      <c r="B288" s="35"/>
      <c r="C288" s="143"/>
      <c r="D288" s="143"/>
      <c r="E288" s="143"/>
      <c r="F288" s="71"/>
      <c r="G288" s="35"/>
      <c r="H288" s="71"/>
      <c r="I288" s="35"/>
      <c r="J288" s="33"/>
      <c r="K288" s="97"/>
    </row>
    <row r="289" spans="1:11" ht="11.45" customHeight="1" x14ac:dyDescent="0.2">
      <c r="A289" s="35"/>
      <c r="B289" s="108" t="s">
        <v>220</v>
      </c>
      <c r="C289" s="109"/>
      <c r="D289" s="109"/>
      <c r="E289" s="110" t="s">
        <v>133</v>
      </c>
      <c r="F289" s="111">
        <v>1</v>
      </c>
      <c r="G289" s="111"/>
      <c r="H289" s="110" t="s">
        <v>135</v>
      </c>
      <c r="I289" s="112">
        <f>$I$10</f>
        <v>20.399999999999999</v>
      </c>
      <c r="J289" s="33"/>
      <c r="K289" s="97"/>
    </row>
    <row r="290" spans="1:11" ht="11.45" customHeight="1" x14ac:dyDescent="0.2">
      <c r="A290" s="35"/>
      <c r="B290" s="113"/>
      <c r="C290" s="113"/>
      <c r="D290" s="113"/>
      <c r="E290" s="114"/>
      <c r="F290" s="115"/>
      <c r="G290" s="115"/>
      <c r="H290" s="115"/>
      <c r="I290" s="115"/>
      <c r="J290" s="33"/>
      <c r="K290" s="97"/>
    </row>
    <row r="291" spans="1:11" ht="11.45" customHeight="1" x14ac:dyDescent="0.2">
      <c r="A291" s="35"/>
      <c r="B291" s="35"/>
      <c r="C291" s="38" t="s">
        <v>131</v>
      </c>
      <c r="D291" s="164"/>
      <c r="E291" s="165"/>
      <c r="F291" s="38" t="s">
        <v>59</v>
      </c>
      <c r="G291" s="162"/>
      <c r="H291" s="163"/>
      <c r="I291" s="35"/>
      <c r="J291" s="33"/>
      <c r="K291" s="97"/>
    </row>
    <row r="292" spans="1:11" ht="11.45" customHeight="1" x14ac:dyDescent="0.2">
      <c r="A292" s="35"/>
      <c r="B292" s="35"/>
      <c r="C292" s="35"/>
      <c r="D292" s="116" t="str">
        <f>IF(D291="Door Holder - Low AC Dropout", "* Circuit Standby and Alarm Current will be zero", "")</f>
        <v/>
      </c>
      <c r="E292" s="35"/>
      <c r="F292" s="35"/>
      <c r="G292" s="117"/>
      <c r="H292" s="117"/>
      <c r="I292" s="117"/>
      <c r="J292" s="33"/>
      <c r="K292" s="97"/>
    </row>
    <row r="293" spans="1:11" ht="11.45" customHeight="1" x14ac:dyDescent="0.2">
      <c r="A293" s="35"/>
      <c r="B293" s="35"/>
      <c r="C293" s="118" t="s">
        <v>72</v>
      </c>
      <c r="D293" s="119" t="s">
        <v>17</v>
      </c>
      <c r="E293" s="119" t="s">
        <v>18</v>
      </c>
      <c r="F293" s="119" t="s">
        <v>5</v>
      </c>
      <c r="G293" s="119" t="s">
        <v>635</v>
      </c>
      <c r="H293" s="119" t="s">
        <v>19</v>
      </c>
      <c r="I293" s="120" t="s">
        <v>132</v>
      </c>
      <c r="J293" s="33"/>
      <c r="K293" s="97"/>
    </row>
    <row r="294" spans="1:11" ht="11.45" customHeight="1" x14ac:dyDescent="0.2">
      <c r="A294" s="35"/>
      <c r="B294" s="44"/>
      <c r="C294" s="121" t="s">
        <v>62</v>
      </c>
      <c r="D294" s="122">
        <f>VLOOKUP(C294, $K$178:$L$185, 2)</f>
        <v>2.0099999999999998</v>
      </c>
      <c r="E294" s="121"/>
      <c r="F294" s="123">
        <f>((E294*2)/1000)*D294</f>
        <v>0</v>
      </c>
      <c r="G294" s="124">
        <f>IF(SUM(G298:G305)&gt;SUM(I298:I305),SUM(G298:G305),SUM(I298:I305))</f>
        <v>0</v>
      </c>
      <c r="H294" s="125">
        <f>I289-(G294*F294)</f>
        <v>20.399999999999999</v>
      </c>
      <c r="I294" s="126">
        <v>16</v>
      </c>
      <c r="J294" s="33"/>
      <c r="K294" s="97"/>
    </row>
    <row r="295" spans="1:11" ht="11.45" customHeight="1" x14ac:dyDescent="0.2">
      <c r="A295" s="35"/>
      <c r="B295" s="106"/>
      <c r="C295" s="106"/>
      <c r="D295" s="106"/>
      <c r="E295" s="127"/>
      <c r="F295" s="106"/>
      <c r="G295" s="106"/>
      <c r="H295" s="106"/>
      <c r="I295" s="106"/>
      <c r="J295" s="33"/>
      <c r="K295" s="97"/>
    </row>
    <row r="296" spans="1:11" ht="11.45" customHeight="1" x14ac:dyDescent="0.2">
      <c r="A296" s="35"/>
      <c r="B296" s="169" t="s">
        <v>128</v>
      </c>
      <c r="C296" s="161"/>
      <c r="D296" s="161"/>
      <c r="E296" s="161"/>
      <c r="F296" s="161" t="s">
        <v>60</v>
      </c>
      <c r="G296" s="161"/>
      <c r="H296" s="161" t="s">
        <v>61</v>
      </c>
      <c r="I296" s="167"/>
      <c r="J296" s="33"/>
      <c r="K296" s="97"/>
    </row>
    <row r="297" spans="1:11" ht="11.45" customHeight="1" x14ac:dyDescent="0.2">
      <c r="A297" s="35"/>
      <c r="B297" s="128" t="s">
        <v>0</v>
      </c>
      <c r="C297" s="129" t="s">
        <v>138</v>
      </c>
      <c r="D297" s="170" t="s">
        <v>29</v>
      </c>
      <c r="E297" s="170"/>
      <c r="F297" s="129" t="s">
        <v>22</v>
      </c>
      <c r="G297" s="129" t="s">
        <v>23</v>
      </c>
      <c r="H297" s="129" t="s">
        <v>22</v>
      </c>
      <c r="I297" s="130" t="s">
        <v>23</v>
      </c>
      <c r="J297" s="33"/>
      <c r="K297" s="97"/>
    </row>
    <row r="298" spans="1:11" ht="11.45" customHeight="1" x14ac:dyDescent="0.2">
      <c r="A298" s="35"/>
      <c r="B298" s="121"/>
      <c r="C298" s="131"/>
      <c r="D298" s="175"/>
      <c r="E298" s="176"/>
      <c r="F298" s="132" t="str">
        <f>IF(D298="", "", IF(C298="User Defined", VLOOKUP(D298, 'User Defined'!$B$4:$D$103, 2, FALSE), VLOOKUP(D298, 'Device Database'!$B$4:$D$446, 2, FALSE)))</f>
        <v/>
      </c>
      <c r="G298" s="132" t="str">
        <f>IF(F298&lt;&gt;"", F298*B298, "")</f>
        <v/>
      </c>
      <c r="H298" s="132" t="str">
        <f>IF(D298="", "", IF(C298="User Defined", VLOOKUP(D298, 'User Defined'!$B$4:$D$103, 3, FALSE), VLOOKUP(D298, 'Device Database'!$B$4:$D$446, 3, FALSE)))</f>
        <v/>
      </c>
      <c r="I298" s="132" t="str">
        <f>IF(H298&lt;&gt;"", H298*B298, "")</f>
        <v/>
      </c>
      <c r="J298" s="33"/>
      <c r="K298" s="97"/>
    </row>
    <row r="299" spans="1:11" ht="11.45" customHeight="1" x14ac:dyDescent="0.2">
      <c r="A299" s="35"/>
      <c r="B299" s="60"/>
      <c r="C299" s="47"/>
      <c r="D299" s="164"/>
      <c r="E299" s="165"/>
      <c r="F299" s="132" t="str">
        <f>IF(D299="", "", IF(C299="User Defined", VLOOKUP(D299, 'User Defined'!$B$4:$D$103, 2, FALSE), VLOOKUP(D299, 'Device Database'!$B$4:$D$446, 2, FALSE)))</f>
        <v/>
      </c>
      <c r="G299" s="132" t="str">
        <f t="shared" ref="G299:G305" si="26">IF(F299&lt;&gt;"", F299*B299, "")</f>
        <v/>
      </c>
      <c r="H299" s="132" t="str">
        <f>IF(D299="", "", IF(C299="User Defined", VLOOKUP(D299, 'User Defined'!$B$4:$D$103, 3, FALSE), VLOOKUP(D299, 'Device Database'!$B$4:$D$446, 3, FALSE)))</f>
        <v/>
      </c>
      <c r="I299" s="132" t="str">
        <f t="shared" ref="I299:I305" si="27">IF(H299&lt;&gt;"", H299*B299, "")</f>
        <v/>
      </c>
      <c r="J299" s="33"/>
      <c r="K299" s="97"/>
    </row>
    <row r="300" spans="1:11" ht="11.45" customHeight="1" x14ac:dyDescent="0.2">
      <c r="A300" s="35"/>
      <c r="B300" s="60"/>
      <c r="C300" s="47"/>
      <c r="D300" s="164"/>
      <c r="E300" s="165"/>
      <c r="F300" s="132" t="str">
        <f>IF(D300="", "", IF(C300="User Defined", VLOOKUP(D300, 'User Defined'!$B$4:$D$103, 2, FALSE), VLOOKUP(D300, 'Device Database'!$B$4:$D$446, 2, FALSE)))</f>
        <v/>
      </c>
      <c r="G300" s="132" t="str">
        <f t="shared" si="26"/>
        <v/>
      </c>
      <c r="H300" s="132" t="str">
        <f>IF(D300="", "", IF(C300="User Defined", VLOOKUP(D300, 'User Defined'!$B$4:$D$103, 3, FALSE), VLOOKUP(D300, 'Device Database'!$B$4:$D$446, 3, FALSE)))</f>
        <v/>
      </c>
      <c r="I300" s="132" t="str">
        <f t="shared" si="27"/>
        <v/>
      </c>
      <c r="J300" s="33"/>
      <c r="K300" s="97"/>
    </row>
    <row r="301" spans="1:11" ht="11.45" customHeight="1" x14ac:dyDescent="0.2">
      <c r="A301" s="35"/>
      <c r="B301" s="60"/>
      <c r="C301" s="47"/>
      <c r="D301" s="164"/>
      <c r="E301" s="165"/>
      <c r="F301" s="132" t="str">
        <f>IF(D301="", "", IF(C301="User Defined", VLOOKUP(D301, 'User Defined'!$B$4:$D$103, 2, FALSE), VLOOKUP(D301, 'Device Database'!$B$4:$D$446, 2, FALSE)))</f>
        <v/>
      </c>
      <c r="G301" s="132" t="str">
        <f t="shared" si="26"/>
        <v/>
      </c>
      <c r="H301" s="132" t="str">
        <f>IF(D301="", "", IF(C301="User Defined", VLOOKUP(D301, 'User Defined'!$B$4:$D$103, 3, FALSE), VLOOKUP(D301, 'Device Database'!$B$4:$D$446, 3, FALSE)))</f>
        <v/>
      </c>
      <c r="I301" s="132" t="str">
        <f t="shared" si="27"/>
        <v/>
      </c>
      <c r="J301" s="33"/>
      <c r="K301" s="97"/>
    </row>
    <row r="302" spans="1:11" ht="11.45" customHeight="1" x14ac:dyDescent="0.2">
      <c r="A302" s="35"/>
      <c r="B302" s="60"/>
      <c r="C302" s="47"/>
      <c r="D302" s="164"/>
      <c r="E302" s="165"/>
      <c r="F302" s="132" t="str">
        <f>IF(D302="", "", IF(C302="User Defined", VLOOKUP(D302, 'User Defined'!$B$4:$D$103, 2, FALSE), VLOOKUP(D302, 'Device Database'!$B$4:$D$446, 2, FALSE)))</f>
        <v/>
      </c>
      <c r="G302" s="132" t="str">
        <f t="shared" si="26"/>
        <v/>
      </c>
      <c r="H302" s="132" t="str">
        <f>IF(D302="", "", IF(C302="User Defined", VLOOKUP(D302, 'User Defined'!$B$4:$D$103, 3, FALSE), VLOOKUP(D302, 'Device Database'!$B$4:$D$446, 3, FALSE)))</f>
        <v/>
      </c>
      <c r="I302" s="132" t="str">
        <f t="shared" si="27"/>
        <v/>
      </c>
      <c r="J302" s="33"/>
      <c r="K302" s="97"/>
    </row>
    <row r="303" spans="1:11" ht="11.45" customHeight="1" x14ac:dyDescent="0.2">
      <c r="A303" s="35"/>
      <c r="B303" s="60"/>
      <c r="C303" s="47"/>
      <c r="D303" s="164" t="s">
        <v>215</v>
      </c>
      <c r="E303" s="165"/>
      <c r="F303" s="75"/>
      <c r="G303" s="132" t="str">
        <f t="shared" si="26"/>
        <v/>
      </c>
      <c r="H303" s="75"/>
      <c r="I303" s="132" t="str">
        <f t="shared" si="27"/>
        <v/>
      </c>
      <c r="J303" s="33"/>
      <c r="K303" s="97"/>
    </row>
    <row r="304" spans="1:11" ht="11.45" customHeight="1" x14ac:dyDescent="0.2">
      <c r="A304" s="35"/>
      <c r="B304" s="60"/>
      <c r="C304" s="47"/>
      <c r="D304" s="164" t="s">
        <v>637</v>
      </c>
      <c r="E304" s="165"/>
      <c r="F304" s="75"/>
      <c r="G304" s="132" t="str">
        <f t="shared" si="26"/>
        <v/>
      </c>
      <c r="H304" s="75"/>
      <c r="I304" s="132" t="str">
        <f t="shared" si="27"/>
        <v/>
      </c>
      <c r="J304" s="33"/>
      <c r="K304" s="97"/>
    </row>
    <row r="305" spans="1:11" ht="11.45" customHeight="1" x14ac:dyDescent="0.2">
      <c r="A305" s="35"/>
      <c r="B305" s="60"/>
      <c r="C305" s="134"/>
      <c r="D305" s="164" t="s">
        <v>216</v>
      </c>
      <c r="E305" s="165"/>
      <c r="F305" s="75"/>
      <c r="G305" s="132" t="str">
        <f t="shared" si="26"/>
        <v/>
      </c>
      <c r="H305" s="75"/>
      <c r="I305" s="132" t="str">
        <f t="shared" si="27"/>
        <v/>
      </c>
      <c r="J305" s="33"/>
      <c r="K305" s="97"/>
    </row>
    <row r="306" spans="1:11" ht="11.45" customHeight="1" x14ac:dyDescent="0.2">
      <c r="A306" s="35"/>
      <c r="B306" s="193" t="str">
        <f>IF(D291="Doors (Low AC Drop)", "No Standby or Alarm current shown as circuit is used for door holders and will drop out during an AC power loss.", "")</f>
        <v/>
      </c>
      <c r="C306" s="193"/>
      <c r="D306" s="193"/>
      <c r="E306" s="193"/>
      <c r="F306" s="38" t="s">
        <v>130</v>
      </c>
      <c r="G306" s="135">
        <f>IF(D291="Doors (Low AC Drop)",0,SUM(G298:G305))</f>
        <v>0</v>
      </c>
      <c r="H306" s="38" t="s">
        <v>25</v>
      </c>
      <c r="I306" s="135">
        <f>IF(D291="Doors (Low AC Drop)",0,SUM(I298:I305))</f>
        <v>0</v>
      </c>
      <c r="J306" s="33"/>
      <c r="K306" s="97"/>
    </row>
    <row r="307" spans="1:11" ht="15" customHeight="1" x14ac:dyDescent="0.2">
      <c r="A307" s="35"/>
      <c r="B307" s="194"/>
      <c r="C307" s="194"/>
      <c r="D307" s="194"/>
      <c r="E307" s="194"/>
      <c r="F307" s="71"/>
      <c r="G307" s="35"/>
      <c r="H307" s="71"/>
      <c r="I307" s="35"/>
      <c r="J307" s="33"/>
      <c r="K307" s="97"/>
    </row>
    <row r="308" spans="1:11" ht="11.45" customHeight="1" x14ac:dyDescent="0.2">
      <c r="A308" s="35"/>
      <c r="B308" s="108" t="s">
        <v>221</v>
      </c>
      <c r="C308" s="109"/>
      <c r="D308" s="109"/>
      <c r="E308" s="110" t="s">
        <v>133</v>
      </c>
      <c r="F308" s="111">
        <v>1</v>
      </c>
      <c r="G308" s="111"/>
      <c r="H308" s="110" t="s">
        <v>135</v>
      </c>
      <c r="I308" s="112">
        <f>$I$10</f>
        <v>20.399999999999999</v>
      </c>
      <c r="J308" s="33"/>
      <c r="K308" s="97"/>
    </row>
    <row r="309" spans="1:11" ht="11.45" customHeight="1" x14ac:dyDescent="0.2">
      <c r="A309" s="35"/>
      <c r="B309" s="113"/>
      <c r="C309" s="113"/>
      <c r="D309" s="113"/>
      <c r="E309" s="114"/>
      <c r="F309" s="115"/>
      <c r="G309" s="115"/>
      <c r="H309" s="115"/>
      <c r="I309" s="115"/>
      <c r="J309" s="33"/>
      <c r="K309" s="97"/>
    </row>
    <row r="310" spans="1:11" ht="11.45" customHeight="1" x14ac:dyDescent="0.2">
      <c r="A310" s="35"/>
      <c r="B310" s="35"/>
      <c r="C310" s="38" t="s">
        <v>131</v>
      </c>
      <c r="D310" s="164"/>
      <c r="E310" s="165"/>
      <c r="F310" s="38" t="s">
        <v>59</v>
      </c>
      <c r="G310" s="162"/>
      <c r="H310" s="163"/>
      <c r="I310" s="35"/>
      <c r="J310" s="33"/>
      <c r="K310" s="97"/>
    </row>
    <row r="311" spans="1:11" ht="11.45" customHeight="1" x14ac:dyDescent="0.2">
      <c r="A311" s="35"/>
      <c r="B311" s="35"/>
      <c r="C311" s="35"/>
      <c r="D311" s="116" t="str">
        <f>IF(D310="Door Holder - Low AC Dropout", "* Circuit Standby and Alarm Current will be zero", "")</f>
        <v/>
      </c>
      <c r="E311" s="35"/>
      <c r="F311" s="35"/>
      <c r="G311" s="117"/>
      <c r="H311" s="117"/>
      <c r="I311" s="117"/>
      <c r="J311" s="33"/>
      <c r="K311" s="97"/>
    </row>
    <row r="312" spans="1:11" ht="11.45" customHeight="1" x14ac:dyDescent="0.2">
      <c r="A312" s="35"/>
      <c r="B312" s="35"/>
      <c r="C312" s="118" t="s">
        <v>72</v>
      </c>
      <c r="D312" s="119" t="s">
        <v>17</v>
      </c>
      <c r="E312" s="119" t="s">
        <v>18</v>
      </c>
      <c r="F312" s="119" t="s">
        <v>5</v>
      </c>
      <c r="G312" s="119" t="s">
        <v>635</v>
      </c>
      <c r="H312" s="119" t="s">
        <v>19</v>
      </c>
      <c r="I312" s="120" t="s">
        <v>132</v>
      </c>
      <c r="J312" s="33"/>
      <c r="K312" s="97"/>
    </row>
    <row r="313" spans="1:11" ht="11.45" customHeight="1" x14ac:dyDescent="0.2">
      <c r="A313" s="35"/>
      <c r="B313" s="44"/>
      <c r="C313" s="121" t="s">
        <v>62</v>
      </c>
      <c r="D313" s="122">
        <f>VLOOKUP(C313, $K$178:$L$185, 2)</f>
        <v>2.0099999999999998</v>
      </c>
      <c r="E313" s="121"/>
      <c r="F313" s="123">
        <f>((E313*2)/1000)*D313</f>
        <v>0</v>
      </c>
      <c r="G313" s="124">
        <f>IF(SUM(G317:G324)&gt;SUM(I317:I324),SUM(G317:G324),SUM(I317:I324))</f>
        <v>0</v>
      </c>
      <c r="H313" s="125">
        <f>I308-(G313*F313)</f>
        <v>20.399999999999999</v>
      </c>
      <c r="I313" s="126">
        <v>16</v>
      </c>
      <c r="J313" s="33"/>
      <c r="K313" s="97"/>
    </row>
    <row r="314" spans="1:11" ht="11.45" customHeight="1" x14ac:dyDescent="0.2">
      <c r="A314" s="35"/>
      <c r="B314" s="106"/>
      <c r="C314" s="106"/>
      <c r="D314" s="106"/>
      <c r="E314" s="127"/>
      <c r="F314" s="106"/>
      <c r="G314" s="106"/>
      <c r="H314" s="106"/>
      <c r="I314" s="106"/>
      <c r="J314" s="33"/>
      <c r="K314" s="97"/>
    </row>
    <row r="315" spans="1:11" ht="11.45" customHeight="1" x14ac:dyDescent="0.2">
      <c r="A315" s="35"/>
      <c r="B315" s="169" t="s">
        <v>128</v>
      </c>
      <c r="C315" s="161"/>
      <c r="D315" s="161"/>
      <c r="E315" s="161"/>
      <c r="F315" s="161" t="s">
        <v>60</v>
      </c>
      <c r="G315" s="161"/>
      <c r="H315" s="161" t="s">
        <v>61</v>
      </c>
      <c r="I315" s="167"/>
      <c r="J315" s="33"/>
      <c r="K315" s="97"/>
    </row>
    <row r="316" spans="1:11" ht="11.45" customHeight="1" x14ac:dyDescent="0.2">
      <c r="A316" s="35"/>
      <c r="B316" s="128" t="s">
        <v>0</v>
      </c>
      <c r="C316" s="129" t="s">
        <v>138</v>
      </c>
      <c r="D316" s="170" t="s">
        <v>29</v>
      </c>
      <c r="E316" s="170"/>
      <c r="F316" s="129" t="s">
        <v>22</v>
      </c>
      <c r="G316" s="129" t="s">
        <v>23</v>
      </c>
      <c r="H316" s="129" t="s">
        <v>22</v>
      </c>
      <c r="I316" s="130" t="s">
        <v>23</v>
      </c>
      <c r="J316" s="33"/>
      <c r="K316" s="97"/>
    </row>
    <row r="317" spans="1:11" ht="11.45" customHeight="1" x14ac:dyDescent="0.2">
      <c r="A317" s="35"/>
      <c r="B317" s="121"/>
      <c r="C317" s="131"/>
      <c r="D317" s="175"/>
      <c r="E317" s="176"/>
      <c r="F317" s="132" t="str">
        <f>IF(D317="", "", IF(C317="User Defined", VLOOKUP(D317, 'User Defined'!$B$4:$D$103, 2, FALSE), VLOOKUP(D317, 'Device Database'!$B$4:$D$446, 2, FALSE)))</f>
        <v/>
      </c>
      <c r="G317" s="132" t="str">
        <f>IF(F317&lt;&gt;"", F317*B317, "")</f>
        <v/>
      </c>
      <c r="H317" s="132" t="str">
        <f>IF(D317="", "", IF(C317="User Defined", VLOOKUP(D317, 'User Defined'!$B$4:$D$103, 3, FALSE), VLOOKUP(D317, 'Device Database'!$B$4:$D$446, 3, FALSE)))</f>
        <v/>
      </c>
      <c r="I317" s="132" t="str">
        <f>IF(H317&lt;&gt;"", H317*B317, "")</f>
        <v/>
      </c>
      <c r="J317" s="33"/>
      <c r="K317" s="97"/>
    </row>
    <row r="318" spans="1:11" ht="11.45" customHeight="1" x14ac:dyDescent="0.2">
      <c r="A318" s="35"/>
      <c r="B318" s="60"/>
      <c r="C318" s="47"/>
      <c r="D318" s="164"/>
      <c r="E318" s="165"/>
      <c r="F318" s="132" t="str">
        <f>IF(D318="", "", IF(C318="User Defined", VLOOKUP(D318, 'User Defined'!$B$4:$D$103, 2, FALSE), VLOOKUP(D318, 'Device Database'!$B$4:$D$446, 2, FALSE)))</f>
        <v/>
      </c>
      <c r="G318" s="132" t="str">
        <f t="shared" ref="G318:G324" si="28">IF(F318&lt;&gt;"", F318*B318, "")</f>
        <v/>
      </c>
      <c r="H318" s="132" t="str">
        <f>IF(D318="", "", IF(C318="User Defined", VLOOKUP(D318, 'User Defined'!$B$4:$D$103, 3, FALSE), VLOOKUP(D318, 'Device Database'!$B$4:$D$446, 3, FALSE)))</f>
        <v/>
      </c>
      <c r="I318" s="132" t="str">
        <f t="shared" ref="I318:I324" si="29">IF(H318&lt;&gt;"", H318*B318, "")</f>
        <v/>
      </c>
      <c r="J318" s="33"/>
      <c r="K318" s="97"/>
    </row>
    <row r="319" spans="1:11" ht="11.45" customHeight="1" x14ac:dyDescent="0.2">
      <c r="A319" s="35"/>
      <c r="B319" s="60"/>
      <c r="C319" s="47"/>
      <c r="D319" s="164"/>
      <c r="E319" s="165"/>
      <c r="F319" s="132" t="str">
        <f>IF(D319="", "", IF(C319="User Defined", VLOOKUP(D319, 'User Defined'!$B$4:$D$103, 2, FALSE), VLOOKUP(D319, 'Device Database'!$B$4:$D$446, 2, FALSE)))</f>
        <v/>
      </c>
      <c r="G319" s="132" t="str">
        <f t="shared" si="28"/>
        <v/>
      </c>
      <c r="H319" s="132" t="str">
        <f>IF(D319="", "", IF(C319="User Defined", VLOOKUP(D319, 'User Defined'!$B$4:$D$103, 3, FALSE), VLOOKUP(D319, 'Device Database'!$B$4:$D$446, 3, FALSE)))</f>
        <v/>
      </c>
      <c r="I319" s="132" t="str">
        <f t="shared" si="29"/>
        <v/>
      </c>
      <c r="J319" s="33"/>
      <c r="K319" s="97"/>
    </row>
    <row r="320" spans="1:11" ht="11.45" customHeight="1" x14ac:dyDescent="0.2">
      <c r="A320" s="35"/>
      <c r="B320" s="60"/>
      <c r="C320" s="47"/>
      <c r="D320" s="164"/>
      <c r="E320" s="165"/>
      <c r="F320" s="132" t="str">
        <f>IF(D320="", "", IF(C320="User Defined", VLOOKUP(D320, 'User Defined'!$B$4:$D$103, 2, FALSE), VLOOKUP(D320, 'Device Database'!$B$4:$D$446, 2, FALSE)))</f>
        <v/>
      </c>
      <c r="G320" s="132" t="str">
        <f t="shared" si="28"/>
        <v/>
      </c>
      <c r="H320" s="132" t="str">
        <f>IF(D320="", "", IF(C320="User Defined", VLOOKUP(D320, 'User Defined'!$B$4:$D$103, 3, FALSE), VLOOKUP(D320, 'Device Database'!$B$4:$D$446, 3, FALSE)))</f>
        <v/>
      </c>
      <c r="I320" s="132" t="str">
        <f t="shared" si="29"/>
        <v/>
      </c>
      <c r="J320" s="33"/>
      <c r="K320" s="97"/>
    </row>
    <row r="321" spans="1:11" ht="11.45" customHeight="1" x14ac:dyDescent="0.2">
      <c r="A321" s="35"/>
      <c r="B321" s="60"/>
      <c r="C321" s="47"/>
      <c r="D321" s="164"/>
      <c r="E321" s="165"/>
      <c r="F321" s="132" t="str">
        <f>IF(D321="", "", IF(C321="User Defined", VLOOKUP(D321, 'User Defined'!$B$4:$D$103, 2, FALSE), VLOOKUP(D321, 'Device Database'!$B$4:$D$446, 2, FALSE)))</f>
        <v/>
      </c>
      <c r="G321" s="132" t="str">
        <f t="shared" si="28"/>
        <v/>
      </c>
      <c r="H321" s="132" t="str">
        <f>IF(D321="", "", IF(C321="User Defined", VLOOKUP(D321, 'User Defined'!$B$4:$D$103, 3, FALSE), VLOOKUP(D321, 'Device Database'!$B$4:$D$446, 3, FALSE)))</f>
        <v/>
      </c>
      <c r="I321" s="132" t="str">
        <f t="shared" si="29"/>
        <v/>
      </c>
      <c r="J321" s="33"/>
      <c r="K321" s="97"/>
    </row>
    <row r="322" spans="1:11" ht="11.45" customHeight="1" x14ac:dyDescent="0.2">
      <c r="A322" s="35"/>
      <c r="B322" s="60"/>
      <c r="C322" s="47"/>
      <c r="D322" s="164" t="s">
        <v>215</v>
      </c>
      <c r="E322" s="165"/>
      <c r="F322" s="75"/>
      <c r="G322" s="132" t="str">
        <f t="shared" si="28"/>
        <v/>
      </c>
      <c r="H322" s="75"/>
      <c r="I322" s="132" t="str">
        <f t="shared" si="29"/>
        <v/>
      </c>
      <c r="J322" s="33"/>
      <c r="K322" s="97"/>
    </row>
    <row r="323" spans="1:11" ht="11.45" customHeight="1" x14ac:dyDescent="0.2">
      <c r="A323" s="35"/>
      <c r="B323" s="60"/>
      <c r="C323" s="47"/>
      <c r="D323" s="164" t="s">
        <v>637</v>
      </c>
      <c r="E323" s="165"/>
      <c r="F323" s="75"/>
      <c r="G323" s="132" t="str">
        <f t="shared" si="28"/>
        <v/>
      </c>
      <c r="H323" s="75"/>
      <c r="I323" s="132" t="str">
        <f t="shared" si="29"/>
        <v/>
      </c>
      <c r="J323" s="33"/>
      <c r="K323" s="97"/>
    </row>
    <row r="324" spans="1:11" ht="11.45" customHeight="1" x14ac:dyDescent="0.2">
      <c r="A324" s="35"/>
      <c r="B324" s="60"/>
      <c r="C324" s="134"/>
      <c r="D324" s="164" t="s">
        <v>216</v>
      </c>
      <c r="E324" s="165"/>
      <c r="F324" s="75"/>
      <c r="G324" s="132" t="str">
        <f t="shared" si="28"/>
        <v/>
      </c>
      <c r="H324" s="75"/>
      <c r="I324" s="132" t="str">
        <f t="shared" si="29"/>
        <v/>
      </c>
      <c r="J324" s="33"/>
      <c r="K324" s="97"/>
    </row>
    <row r="325" spans="1:11" ht="11.25" customHeight="1" x14ac:dyDescent="0.2">
      <c r="A325" s="35"/>
      <c r="B325" s="193" t="str">
        <f>IF(D310="Doors (Low AC Drop)", "No Standby or Alarm current shown as circuit is used for door holders and will drop out during an AC power loss.", "")</f>
        <v/>
      </c>
      <c r="C325" s="193"/>
      <c r="D325" s="193"/>
      <c r="E325" s="193"/>
      <c r="F325" s="38" t="s">
        <v>130</v>
      </c>
      <c r="G325" s="135">
        <f>IF(D310="Doors (Low AC Drop)",0,SUM(G317:G324))</f>
        <v>0</v>
      </c>
      <c r="H325" s="38" t="s">
        <v>25</v>
      </c>
      <c r="I325" s="135">
        <f>IF(D310="Doors (Low AC Drop)",0,SUM(I317:I324))</f>
        <v>0</v>
      </c>
      <c r="J325" s="33"/>
      <c r="K325" s="97"/>
    </row>
    <row r="326" spans="1:11" ht="15" customHeight="1" x14ac:dyDescent="0.2">
      <c r="A326" s="35"/>
      <c r="B326" s="194"/>
      <c r="C326" s="194"/>
      <c r="D326" s="194"/>
      <c r="E326" s="194"/>
      <c r="F326" s="38"/>
      <c r="G326" s="91"/>
      <c r="H326" s="38"/>
      <c r="I326" s="91"/>
      <c r="J326" s="33"/>
      <c r="K326" s="97"/>
    </row>
    <row r="327" spans="1:11" ht="11.45" customHeight="1" x14ac:dyDescent="0.2">
      <c r="A327" s="35"/>
      <c r="B327" s="108" t="s">
        <v>247</v>
      </c>
      <c r="C327" s="109"/>
      <c r="D327" s="109"/>
      <c r="E327" s="110" t="s">
        <v>133</v>
      </c>
      <c r="F327" s="111">
        <v>1</v>
      </c>
      <c r="G327" s="111"/>
      <c r="H327" s="110" t="s">
        <v>135</v>
      </c>
      <c r="I327" s="112">
        <f>$I$10</f>
        <v>20.399999999999999</v>
      </c>
      <c r="J327" s="33"/>
      <c r="K327" s="97"/>
    </row>
    <row r="328" spans="1:11" ht="11.45" customHeight="1" x14ac:dyDescent="0.2">
      <c r="A328" s="35"/>
      <c r="B328" s="113"/>
      <c r="C328" s="113"/>
      <c r="D328" s="113"/>
      <c r="E328" s="114"/>
      <c r="F328" s="115"/>
      <c r="G328" s="115"/>
      <c r="H328" s="115"/>
      <c r="I328" s="115"/>
      <c r="J328" s="33"/>
      <c r="K328" s="97"/>
    </row>
    <row r="329" spans="1:11" ht="11.45" customHeight="1" x14ac:dyDescent="0.2">
      <c r="A329" s="35"/>
      <c r="B329" s="35"/>
      <c r="C329" s="38" t="s">
        <v>131</v>
      </c>
      <c r="D329" s="164"/>
      <c r="E329" s="165"/>
      <c r="F329" s="38" t="s">
        <v>59</v>
      </c>
      <c r="G329" s="162"/>
      <c r="H329" s="163"/>
      <c r="I329" s="35"/>
      <c r="J329" s="33"/>
      <c r="K329" s="97"/>
    </row>
    <row r="330" spans="1:11" ht="11.45" customHeight="1" x14ac:dyDescent="0.2">
      <c r="A330" s="35"/>
      <c r="B330" s="35"/>
      <c r="C330" s="35"/>
      <c r="D330" s="116" t="str">
        <f>IF(D329="Door Holder - Low AC Dropout", "* Circuit Standby and Alarm Current will be zero", "")</f>
        <v/>
      </c>
      <c r="E330" s="35"/>
      <c r="F330" s="35"/>
      <c r="G330" s="117"/>
      <c r="H330" s="117"/>
      <c r="I330" s="117"/>
      <c r="J330" s="33"/>
      <c r="K330" s="97"/>
    </row>
    <row r="331" spans="1:11" ht="11.45" customHeight="1" x14ac:dyDescent="0.2">
      <c r="A331" s="35"/>
      <c r="B331" s="35"/>
      <c r="C331" s="118" t="s">
        <v>72</v>
      </c>
      <c r="D331" s="119" t="s">
        <v>17</v>
      </c>
      <c r="E331" s="119" t="s">
        <v>18</v>
      </c>
      <c r="F331" s="119" t="s">
        <v>5</v>
      </c>
      <c r="G331" s="119" t="s">
        <v>635</v>
      </c>
      <c r="H331" s="119" t="s">
        <v>19</v>
      </c>
      <c r="I331" s="120" t="s">
        <v>132</v>
      </c>
      <c r="J331" s="33"/>
      <c r="K331" s="97"/>
    </row>
    <row r="332" spans="1:11" ht="11.45" customHeight="1" x14ac:dyDescent="0.2">
      <c r="A332" s="35"/>
      <c r="B332" s="44"/>
      <c r="C332" s="121" t="s">
        <v>62</v>
      </c>
      <c r="D332" s="122">
        <f>VLOOKUP(C332, $K$178:$L$185, 2)</f>
        <v>2.0099999999999998</v>
      </c>
      <c r="E332" s="121"/>
      <c r="F332" s="123">
        <f>((E332*2)/1000)*D332</f>
        <v>0</v>
      </c>
      <c r="G332" s="124">
        <f>IF(SUM(G336:G343)&gt;SUM(I336:I343),SUM(G336:G343),SUM(I336:I343))</f>
        <v>0</v>
      </c>
      <c r="H332" s="125">
        <f>I327-(G332*F332)</f>
        <v>20.399999999999999</v>
      </c>
      <c r="I332" s="126">
        <v>16</v>
      </c>
      <c r="J332" s="33"/>
      <c r="K332" s="97"/>
    </row>
    <row r="333" spans="1:11" ht="11.45" customHeight="1" x14ac:dyDescent="0.2">
      <c r="A333" s="35"/>
      <c r="B333" s="106"/>
      <c r="C333" s="106"/>
      <c r="D333" s="106"/>
      <c r="E333" s="127"/>
      <c r="F333" s="106"/>
      <c r="G333" s="106"/>
      <c r="H333" s="106"/>
      <c r="I333" s="106"/>
      <c r="J333" s="33"/>
      <c r="K333" s="97"/>
    </row>
    <row r="334" spans="1:11" ht="11.45" customHeight="1" x14ac:dyDescent="0.2">
      <c r="A334" s="35"/>
      <c r="B334" s="169" t="s">
        <v>128</v>
      </c>
      <c r="C334" s="161"/>
      <c r="D334" s="161"/>
      <c r="E334" s="161"/>
      <c r="F334" s="161" t="s">
        <v>60</v>
      </c>
      <c r="G334" s="161"/>
      <c r="H334" s="161" t="s">
        <v>61</v>
      </c>
      <c r="I334" s="167"/>
      <c r="J334" s="33"/>
      <c r="K334" s="97"/>
    </row>
    <row r="335" spans="1:11" ht="11.45" customHeight="1" x14ac:dyDescent="0.2">
      <c r="A335" s="35"/>
      <c r="B335" s="128" t="s">
        <v>0</v>
      </c>
      <c r="C335" s="129" t="s">
        <v>138</v>
      </c>
      <c r="D335" s="170" t="s">
        <v>29</v>
      </c>
      <c r="E335" s="170"/>
      <c r="F335" s="129" t="s">
        <v>22</v>
      </c>
      <c r="G335" s="129" t="s">
        <v>23</v>
      </c>
      <c r="H335" s="129" t="s">
        <v>22</v>
      </c>
      <c r="I335" s="130" t="s">
        <v>23</v>
      </c>
      <c r="J335" s="33"/>
      <c r="K335" s="33"/>
    </row>
    <row r="336" spans="1:11" ht="11.45" customHeight="1" x14ac:dyDescent="0.2">
      <c r="A336" s="35"/>
      <c r="B336" s="121"/>
      <c r="C336" s="131"/>
      <c r="D336" s="175"/>
      <c r="E336" s="176"/>
      <c r="F336" s="132" t="str">
        <f>IF(D336="", "", IF(C336="User Defined", VLOOKUP(D336, 'User Defined'!$B$4:$D$103, 2, FALSE), VLOOKUP(D336, 'Device Database'!$B$4:$D$446, 2, FALSE)))</f>
        <v/>
      </c>
      <c r="G336" s="132" t="str">
        <f>IF(F336&lt;&gt;"", F336*B336, "")</f>
        <v/>
      </c>
      <c r="H336" s="132" t="str">
        <f>IF(D336="", "", IF(C336="User Defined", VLOOKUP(D336, 'User Defined'!$B$4:$D$103, 3, FALSE), VLOOKUP(D336, 'Device Database'!$B$4:$D$446, 3, FALSE)))</f>
        <v/>
      </c>
      <c r="I336" s="132" t="str">
        <f>IF(H336&lt;&gt;"", H336*B336, "")</f>
        <v/>
      </c>
      <c r="J336" s="33"/>
      <c r="K336" s="33"/>
    </row>
    <row r="337" spans="1:11" ht="11.45" customHeight="1" x14ac:dyDescent="0.2">
      <c r="A337" s="35"/>
      <c r="B337" s="60"/>
      <c r="C337" s="47"/>
      <c r="D337" s="164"/>
      <c r="E337" s="165"/>
      <c r="F337" s="132" t="str">
        <f>IF(D337="", "", IF(C337="User Defined", VLOOKUP(D337, 'User Defined'!$B$4:$D$103, 2, FALSE), VLOOKUP(D337, 'Device Database'!$B$4:$D$446, 2, FALSE)))</f>
        <v/>
      </c>
      <c r="G337" s="132" t="str">
        <f t="shared" ref="G337:G343" si="30">IF(F337&lt;&gt;"", F337*B337, "")</f>
        <v/>
      </c>
      <c r="H337" s="132" t="str">
        <f>IF(D337="", "", IF(C337="User Defined", VLOOKUP(D337, 'User Defined'!$B$4:$D$103, 3, FALSE), VLOOKUP(D337, 'Device Database'!$B$4:$D$446, 3, FALSE)))</f>
        <v/>
      </c>
      <c r="I337" s="132" t="str">
        <f t="shared" ref="I337:I343" si="31">IF(H337&lt;&gt;"", H337*B337, "")</f>
        <v/>
      </c>
      <c r="J337" s="33"/>
      <c r="K337" s="33"/>
    </row>
    <row r="338" spans="1:11" ht="11.45" customHeight="1" x14ac:dyDescent="0.2">
      <c r="A338" s="35"/>
      <c r="B338" s="60"/>
      <c r="C338" s="47"/>
      <c r="D338" s="164"/>
      <c r="E338" s="165"/>
      <c r="F338" s="132" t="str">
        <f>IF(D338="", "", IF(C338="User Defined", VLOOKUP(D338, 'User Defined'!$B$4:$D$103, 2, FALSE), VLOOKUP(D338, 'Device Database'!$B$4:$D$446, 2, FALSE)))</f>
        <v/>
      </c>
      <c r="G338" s="132" t="str">
        <f t="shared" si="30"/>
        <v/>
      </c>
      <c r="H338" s="132" t="str">
        <f>IF(D338="", "", IF(C338="User Defined", VLOOKUP(D338, 'User Defined'!$B$4:$D$103, 3, FALSE), VLOOKUP(D338, 'Device Database'!$B$4:$D$446, 3, FALSE)))</f>
        <v/>
      </c>
      <c r="I338" s="132" t="str">
        <f t="shared" si="31"/>
        <v/>
      </c>
      <c r="J338" s="33"/>
      <c r="K338" s="33"/>
    </row>
    <row r="339" spans="1:11" ht="11.45" customHeight="1" x14ac:dyDescent="0.2">
      <c r="A339" s="35"/>
      <c r="B339" s="60"/>
      <c r="C339" s="47"/>
      <c r="D339" s="164"/>
      <c r="E339" s="165"/>
      <c r="F339" s="132" t="str">
        <f>IF(D339="", "", IF(C339="User Defined", VLOOKUP(D339, 'User Defined'!$B$4:$D$103, 2, FALSE), VLOOKUP(D339, 'Device Database'!$B$4:$D$446, 2, FALSE)))</f>
        <v/>
      </c>
      <c r="G339" s="132" t="str">
        <f t="shared" si="30"/>
        <v/>
      </c>
      <c r="H339" s="132" t="str">
        <f>IF(D339="", "", IF(C339="User Defined", VLOOKUP(D339, 'User Defined'!$B$4:$D$103, 3, FALSE), VLOOKUP(D339, 'Device Database'!$B$4:$D$446, 3, FALSE)))</f>
        <v/>
      </c>
      <c r="I339" s="132" t="str">
        <f t="shared" si="31"/>
        <v/>
      </c>
      <c r="J339" s="33"/>
      <c r="K339" s="33"/>
    </row>
    <row r="340" spans="1:11" ht="11.45" customHeight="1" x14ac:dyDescent="0.2">
      <c r="A340" s="35"/>
      <c r="B340" s="60"/>
      <c r="C340" s="47"/>
      <c r="D340" s="164"/>
      <c r="E340" s="165"/>
      <c r="F340" s="132" t="str">
        <f>IF(D340="", "", IF(C340="User Defined", VLOOKUP(D340, 'User Defined'!$B$4:$D$103, 2, FALSE), VLOOKUP(D340, 'Device Database'!$B$4:$D$446, 2, FALSE)))</f>
        <v/>
      </c>
      <c r="G340" s="132" t="str">
        <f t="shared" si="30"/>
        <v/>
      </c>
      <c r="H340" s="132" t="str">
        <f>IF(D340="", "", IF(C340="User Defined", VLOOKUP(D340, 'User Defined'!$B$4:$D$103, 3, FALSE), VLOOKUP(D340, 'Device Database'!$B$4:$D$446, 3, FALSE)))</f>
        <v/>
      </c>
      <c r="I340" s="132" t="str">
        <f t="shared" si="31"/>
        <v/>
      </c>
      <c r="J340" s="33"/>
      <c r="K340" s="33"/>
    </row>
    <row r="341" spans="1:11" ht="11.45" customHeight="1" x14ac:dyDescent="0.2">
      <c r="A341" s="35"/>
      <c r="B341" s="60"/>
      <c r="C341" s="47"/>
      <c r="D341" s="164" t="s">
        <v>215</v>
      </c>
      <c r="E341" s="165"/>
      <c r="F341" s="75"/>
      <c r="G341" s="132" t="str">
        <f t="shared" si="30"/>
        <v/>
      </c>
      <c r="H341" s="75"/>
      <c r="I341" s="132" t="str">
        <f t="shared" si="31"/>
        <v/>
      </c>
      <c r="J341" s="33"/>
      <c r="K341" s="33"/>
    </row>
    <row r="342" spans="1:11" ht="11.45" customHeight="1" x14ac:dyDescent="0.2">
      <c r="A342" s="35"/>
      <c r="B342" s="60"/>
      <c r="C342" s="47"/>
      <c r="D342" s="164" t="s">
        <v>637</v>
      </c>
      <c r="E342" s="165"/>
      <c r="F342" s="75"/>
      <c r="G342" s="132" t="str">
        <f t="shared" si="30"/>
        <v/>
      </c>
      <c r="H342" s="75"/>
      <c r="I342" s="132" t="str">
        <f t="shared" si="31"/>
        <v/>
      </c>
      <c r="J342" s="33"/>
      <c r="K342" s="33"/>
    </row>
    <row r="343" spans="1:11" ht="11.45" customHeight="1" x14ac:dyDescent="0.2">
      <c r="A343" s="35"/>
      <c r="B343" s="60"/>
      <c r="C343" s="134"/>
      <c r="D343" s="164" t="s">
        <v>216</v>
      </c>
      <c r="E343" s="165"/>
      <c r="F343" s="75"/>
      <c r="G343" s="132" t="str">
        <f t="shared" si="30"/>
        <v/>
      </c>
      <c r="H343" s="75"/>
      <c r="I343" s="132" t="str">
        <f t="shared" si="31"/>
        <v/>
      </c>
      <c r="J343" s="33"/>
      <c r="K343" s="33"/>
    </row>
    <row r="344" spans="1:11" ht="11.45" customHeight="1" x14ac:dyDescent="0.2">
      <c r="A344" s="35"/>
      <c r="B344" s="193" t="str">
        <f>IF(D329="Doors (Low AC Drop)", "No Standby or Alarm current shown as circuit is used for door holders and will drop out during an AC power loss.", "")</f>
        <v/>
      </c>
      <c r="C344" s="193"/>
      <c r="D344" s="193"/>
      <c r="E344" s="193"/>
      <c r="F344" s="38" t="s">
        <v>130</v>
      </c>
      <c r="G344" s="135">
        <f>IF(D329="Doors (Low AC Drop)",0,SUM(G336:G343))</f>
        <v>0</v>
      </c>
      <c r="H344" s="38" t="s">
        <v>25</v>
      </c>
      <c r="I344" s="135">
        <f>IF(D329="Doors (Low AC Drop)",0,SUM(I336:I343))</f>
        <v>0</v>
      </c>
      <c r="J344" s="33"/>
      <c r="K344" s="33"/>
    </row>
    <row r="345" spans="1:11" ht="15" customHeight="1" x14ac:dyDescent="0.2">
      <c r="A345" s="35"/>
      <c r="B345" s="194"/>
      <c r="C345" s="194"/>
      <c r="D345" s="194"/>
      <c r="E345" s="194"/>
      <c r="F345" s="71"/>
      <c r="G345" s="35"/>
      <c r="H345" s="71"/>
      <c r="I345" s="35"/>
      <c r="J345" s="33"/>
      <c r="K345" s="33"/>
    </row>
    <row r="346" spans="1:11" ht="11.45" customHeight="1" x14ac:dyDescent="0.2">
      <c r="A346" s="35"/>
      <c r="B346" s="108" t="s">
        <v>248</v>
      </c>
      <c r="C346" s="109"/>
      <c r="D346" s="109"/>
      <c r="E346" s="110" t="s">
        <v>133</v>
      </c>
      <c r="F346" s="111">
        <v>1</v>
      </c>
      <c r="G346" s="111"/>
      <c r="H346" s="110" t="s">
        <v>135</v>
      </c>
      <c r="I346" s="112">
        <f>$I$10</f>
        <v>20.399999999999999</v>
      </c>
      <c r="J346" s="33"/>
      <c r="K346" s="33"/>
    </row>
    <row r="347" spans="1:11" ht="11.45" customHeight="1" x14ac:dyDescent="0.2">
      <c r="A347" s="35"/>
      <c r="B347" s="113"/>
      <c r="C347" s="113"/>
      <c r="D347" s="113"/>
      <c r="E347" s="114"/>
      <c r="F347" s="115"/>
      <c r="G347" s="115"/>
      <c r="H347" s="115"/>
      <c r="I347" s="115"/>
      <c r="J347" s="33"/>
      <c r="K347" s="33"/>
    </row>
    <row r="348" spans="1:11" ht="11.45" customHeight="1" x14ac:dyDescent="0.2">
      <c r="A348" s="35"/>
      <c r="B348" s="35"/>
      <c r="C348" s="38" t="s">
        <v>131</v>
      </c>
      <c r="D348" s="164"/>
      <c r="E348" s="165"/>
      <c r="F348" s="38" t="s">
        <v>59</v>
      </c>
      <c r="G348" s="162"/>
      <c r="H348" s="163"/>
      <c r="I348" s="35"/>
      <c r="J348" s="33"/>
      <c r="K348" s="33"/>
    </row>
    <row r="349" spans="1:11" ht="11.45" customHeight="1" x14ac:dyDescent="0.2">
      <c r="A349" s="35"/>
      <c r="B349" s="35"/>
      <c r="C349" s="35"/>
      <c r="D349" s="116" t="str">
        <f>IF(D348="Door Holder - Low AC Dropout", "* Circuit Standby and Alarm Current will be zero", "")</f>
        <v/>
      </c>
      <c r="E349" s="35"/>
      <c r="F349" s="35"/>
      <c r="G349" s="117"/>
      <c r="H349" s="117"/>
      <c r="I349" s="117"/>
      <c r="J349" s="33"/>
      <c r="K349" s="33"/>
    </row>
    <row r="350" spans="1:11" ht="11.45" customHeight="1" x14ac:dyDescent="0.2">
      <c r="A350" s="35"/>
      <c r="B350" s="35"/>
      <c r="C350" s="118" t="s">
        <v>72</v>
      </c>
      <c r="D350" s="119" t="s">
        <v>17</v>
      </c>
      <c r="E350" s="119" t="s">
        <v>18</v>
      </c>
      <c r="F350" s="119" t="s">
        <v>5</v>
      </c>
      <c r="G350" s="119" t="s">
        <v>635</v>
      </c>
      <c r="H350" s="119" t="s">
        <v>19</v>
      </c>
      <c r="I350" s="120" t="s">
        <v>132</v>
      </c>
      <c r="J350" s="33"/>
      <c r="K350" s="33"/>
    </row>
    <row r="351" spans="1:11" ht="11.45" customHeight="1" x14ac:dyDescent="0.2">
      <c r="A351" s="35"/>
      <c r="B351" s="44"/>
      <c r="C351" s="121" t="s">
        <v>62</v>
      </c>
      <c r="D351" s="122">
        <f>VLOOKUP(C351, $K$178:$L$185, 2)</f>
        <v>2.0099999999999998</v>
      </c>
      <c r="E351" s="121"/>
      <c r="F351" s="123">
        <f>((E351*2)/1000)*D351</f>
        <v>0</v>
      </c>
      <c r="G351" s="124">
        <f>IF(SUM(G355:G362)&gt;SUM(I355:I362),SUM(G355:G362),SUM(I355:I362))</f>
        <v>0</v>
      </c>
      <c r="H351" s="125">
        <f>I346-(G351*F351)</f>
        <v>20.399999999999999</v>
      </c>
      <c r="I351" s="126">
        <v>16</v>
      </c>
      <c r="J351" s="33"/>
      <c r="K351" s="33"/>
    </row>
    <row r="352" spans="1:11" ht="11.45" customHeight="1" x14ac:dyDescent="0.2">
      <c r="A352" s="35"/>
      <c r="B352" s="106"/>
      <c r="C352" s="106"/>
      <c r="D352" s="106"/>
      <c r="E352" s="127"/>
      <c r="F352" s="106"/>
      <c r="G352" s="106"/>
      <c r="H352" s="106"/>
      <c r="I352" s="106"/>
      <c r="J352" s="33"/>
      <c r="K352" s="33"/>
    </row>
    <row r="353" spans="1:11" ht="11.45" customHeight="1" x14ac:dyDescent="0.2">
      <c r="A353" s="35"/>
      <c r="B353" s="169" t="s">
        <v>128</v>
      </c>
      <c r="C353" s="161"/>
      <c r="D353" s="161"/>
      <c r="E353" s="161"/>
      <c r="F353" s="161" t="s">
        <v>60</v>
      </c>
      <c r="G353" s="161"/>
      <c r="H353" s="161" t="s">
        <v>61</v>
      </c>
      <c r="I353" s="167"/>
      <c r="J353" s="33"/>
      <c r="K353" s="33"/>
    </row>
    <row r="354" spans="1:11" ht="11.45" customHeight="1" x14ac:dyDescent="0.2">
      <c r="A354" s="35"/>
      <c r="B354" s="128" t="s">
        <v>0</v>
      </c>
      <c r="C354" s="129" t="s">
        <v>138</v>
      </c>
      <c r="D354" s="170" t="s">
        <v>29</v>
      </c>
      <c r="E354" s="170"/>
      <c r="F354" s="129" t="s">
        <v>22</v>
      </c>
      <c r="G354" s="129" t="s">
        <v>23</v>
      </c>
      <c r="H354" s="129" t="s">
        <v>22</v>
      </c>
      <c r="I354" s="130" t="s">
        <v>23</v>
      </c>
      <c r="J354" s="33"/>
      <c r="K354" s="33"/>
    </row>
    <row r="355" spans="1:11" ht="11.45" customHeight="1" x14ac:dyDescent="0.2">
      <c r="A355" s="35"/>
      <c r="B355" s="121"/>
      <c r="C355" s="131"/>
      <c r="D355" s="175"/>
      <c r="E355" s="176"/>
      <c r="F355" s="132" t="str">
        <f>IF(D355="", "", IF(C355="User Defined", VLOOKUP(D355, 'User Defined'!$B$4:$D$103, 2, FALSE), VLOOKUP(D355, 'Device Database'!$B$4:$D$446, 2, FALSE)))</f>
        <v/>
      </c>
      <c r="G355" s="132" t="str">
        <f>IF(F355&lt;&gt;"", F355*B355, "")</f>
        <v/>
      </c>
      <c r="H355" s="132" t="str">
        <f>IF(D355="", "", IF(C355="User Defined", VLOOKUP(D355, 'User Defined'!$B$4:$D$103, 3, FALSE), VLOOKUP(D355, 'Device Database'!$B$4:$D$446, 3, FALSE)))</f>
        <v/>
      </c>
      <c r="I355" s="132" t="str">
        <f>IF(H355&lt;&gt;"", H355*B355, "")</f>
        <v/>
      </c>
      <c r="J355" s="33"/>
      <c r="K355" s="33"/>
    </row>
    <row r="356" spans="1:11" ht="11.45" customHeight="1" x14ac:dyDescent="0.2">
      <c r="A356" s="35"/>
      <c r="B356" s="60"/>
      <c r="C356" s="47"/>
      <c r="D356" s="164"/>
      <c r="E356" s="165"/>
      <c r="F356" s="132" t="str">
        <f>IF(D356="", "", IF(C356="User Defined", VLOOKUP(D356, 'User Defined'!$B$4:$D$103, 2, FALSE), VLOOKUP(D356, 'Device Database'!$B$4:$D$446, 2, FALSE)))</f>
        <v/>
      </c>
      <c r="G356" s="132" t="str">
        <f t="shared" ref="G356:G362" si="32">IF(F356&lt;&gt;"", F356*B356, "")</f>
        <v/>
      </c>
      <c r="H356" s="132" t="str">
        <f>IF(D356="", "", IF(C356="User Defined", VLOOKUP(D356, 'User Defined'!$B$4:$D$103, 3, FALSE), VLOOKUP(D356, 'Device Database'!$B$4:$D$446, 3, FALSE)))</f>
        <v/>
      </c>
      <c r="I356" s="132" t="str">
        <f t="shared" ref="I356:I362" si="33">IF(H356&lt;&gt;"", H356*B356, "")</f>
        <v/>
      </c>
      <c r="J356" s="33"/>
      <c r="K356" s="33"/>
    </row>
    <row r="357" spans="1:11" ht="11.45" customHeight="1" x14ac:dyDescent="0.2">
      <c r="A357" s="35"/>
      <c r="B357" s="60"/>
      <c r="C357" s="47"/>
      <c r="D357" s="164"/>
      <c r="E357" s="165"/>
      <c r="F357" s="132" t="str">
        <f>IF(D357="", "", IF(C357="User Defined", VLOOKUP(D357, 'User Defined'!$B$4:$D$103, 2, FALSE), VLOOKUP(D357, 'Device Database'!$B$4:$D$446, 2, FALSE)))</f>
        <v/>
      </c>
      <c r="G357" s="132" t="str">
        <f t="shared" si="32"/>
        <v/>
      </c>
      <c r="H357" s="132" t="str">
        <f>IF(D357="", "", IF(C357="User Defined", VLOOKUP(D357, 'User Defined'!$B$4:$D$103, 3, FALSE), VLOOKUP(D357, 'Device Database'!$B$4:$D$446, 3, FALSE)))</f>
        <v/>
      </c>
      <c r="I357" s="132" t="str">
        <f t="shared" si="33"/>
        <v/>
      </c>
      <c r="J357" s="33"/>
      <c r="K357" s="33"/>
    </row>
    <row r="358" spans="1:11" ht="11.45" customHeight="1" x14ac:dyDescent="0.2">
      <c r="A358" s="35"/>
      <c r="B358" s="60"/>
      <c r="C358" s="47"/>
      <c r="D358" s="164"/>
      <c r="E358" s="165"/>
      <c r="F358" s="132" t="str">
        <f>IF(D358="", "", IF(C358="User Defined", VLOOKUP(D358, 'User Defined'!$B$4:$D$103, 2, FALSE), VLOOKUP(D358, 'Device Database'!$B$4:$D$446, 2, FALSE)))</f>
        <v/>
      </c>
      <c r="G358" s="132" t="str">
        <f t="shared" si="32"/>
        <v/>
      </c>
      <c r="H358" s="132" t="str">
        <f>IF(D358="", "", IF(C358="User Defined", VLOOKUP(D358, 'User Defined'!$B$4:$D$103, 3, FALSE), VLOOKUP(D358, 'Device Database'!$B$4:$D$446, 3, FALSE)))</f>
        <v/>
      </c>
      <c r="I358" s="132" t="str">
        <f t="shared" si="33"/>
        <v/>
      </c>
      <c r="J358" s="33"/>
      <c r="K358" s="33"/>
    </row>
    <row r="359" spans="1:11" ht="11.45" customHeight="1" x14ac:dyDescent="0.2">
      <c r="A359" s="35"/>
      <c r="B359" s="60"/>
      <c r="C359" s="47"/>
      <c r="D359" s="164"/>
      <c r="E359" s="165"/>
      <c r="F359" s="132" t="str">
        <f>IF(D359="", "", IF(C359="User Defined", VLOOKUP(D359, 'User Defined'!$B$4:$D$103, 2, FALSE), VLOOKUP(D359, 'Device Database'!$B$4:$D$446, 2, FALSE)))</f>
        <v/>
      </c>
      <c r="G359" s="132" t="str">
        <f t="shared" si="32"/>
        <v/>
      </c>
      <c r="H359" s="132" t="str">
        <f>IF(D359="", "", IF(C359="User Defined", VLOOKUP(D359, 'User Defined'!$B$4:$D$103, 3, FALSE), VLOOKUP(D359, 'Device Database'!$B$4:$D$446, 3, FALSE)))</f>
        <v/>
      </c>
      <c r="I359" s="132" t="str">
        <f t="shared" si="33"/>
        <v/>
      </c>
      <c r="J359" s="33"/>
      <c r="K359" s="33"/>
    </row>
    <row r="360" spans="1:11" ht="11.45" customHeight="1" x14ac:dyDescent="0.2">
      <c r="A360" s="35"/>
      <c r="B360" s="60"/>
      <c r="C360" s="47"/>
      <c r="D360" s="164" t="s">
        <v>215</v>
      </c>
      <c r="E360" s="165"/>
      <c r="F360" s="75"/>
      <c r="G360" s="132" t="str">
        <f>IF(F360&lt;&gt;"", F360*B360, "")</f>
        <v/>
      </c>
      <c r="H360" s="75"/>
      <c r="I360" s="132" t="str">
        <f t="shared" si="33"/>
        <v/>
      </c>
      <c r="J360" s="33"/>
      <c r="K360" s="33"/>
    </row>
    <row r="361" spans="1:11" ht="11.45" customHeight="1" x14ac:dyDescent="0.2">
      <c r="A361" s="35"/>
      <c r="B361" s="60"/>
      <c r="C361" s="47"/>
      <c r="D361" s="164" t="s">
        <v>637</v>
      </c>
      <c r="E361" s="165"/>
      <c r="F361" s="75"/>
      <c r="G361" s="132" t="str">
        <f>IF(F361&lt;&gt;"", F361*B361, "")</f>
        <v/>
      </c>
      <c r="H361" s="75"/>
      <c r="I361" s="132" t="str">
        <f t="shared" si="33"/>
        <v/>
      </c>
      <c r="J361" s="33"/>
      <c r="K361" s="33"/>
    </row>
    <row r="362" spans="1:11" ht="11.45" customHeight="1" x14ac:dyDescent="0.2">
      <c r="A362" s="35"/>
      <c r="B362" s="60"/>
      <c r="C362" s="134"/>
      <c r="D362" s="164" t="s">
        <v>216</v>
      </c>
      <c r="E362" s="165"/>
      <c r="F362" s="75"/>
      <c r="G362" s="132" t="str">
        <f t="shared" si="32"/>
        <v/>
      </c>
      <c r="H362" s="75"/>
      <c r="I362" s="132" t="str">
        <f t="shared" si="33"/>
        <v/>
      </c>
      <c r="J362" s="33"/>
      <c r="K362" s="33"/>
    </row>
    <row r="363" spans="1:11" ht="11.45" customHeight="1" x14ac:dyDescent="0.2">
      <c r="A363" s="35"/>
      <c r="B363" s="193" t="str">
        <f>IF(D348="Doors (Low AC Drop)", "No Standby or Alarm current shown as circuit is used for door holders and will drop out during an AC power loss.", "")</f>
        <v/>
      </c>
      <c r="C363" s="193"/>
      <c r="D363" s="193"/>
      <c r="E363" s="193"/>
      <c r="F363" s="144" t="s">
        <v>130</v>
      </c>
      <c r="G363" s="91">
        <f>IF(D348="Doors (Low AC Drop)",0,SUM(G355:G362))</f>
        <v>0</v>
      </c>
      <c r="H363" s="145" t="s">
        <v>25</v>
      </c>
      <c r="I363" s="135">
        <f>IF(D348="Doors (Low AC Drop)",0,SUM(I355:I362))</f>
        <v>0</v>
      </c>
      <c r="J363" s="33"/>
      <c r="K363" s="33"/>
    </row>
    <row r="364" spans="1:11" ht="15" customHeight="1" x14ac:dyDescent="0.2">
      <c r="A364" s="35"/>
      <c r="B364" s="166"/>
      <c r="C364" s="166"/>
      <c r="D364" s="166"/>
      <c r="E364" s="166"/>
      <c r="F364" s="35"/>
      <c r="G364" s="146"/>
      <c r="H364" s="35"/>
      <c r="I364" s="35"/>
      <c r="J364" s="33"/>
      <c r="K364" s="33"/>
    </row>
    <row r="365" spans="1:11" ht="12" customHeight="1" x14ac:dyDescent="0.2"/>
  </sheetData>
  <sheetProtection sheet="1" selectLockedCells="1"/>
  <mergeCells count="206">
    <mergeCell ref="D358:E358"/>
    <mergeCell ref="B363:E364"/>
    <mergeCell ref="B344:E345"/>
    <mergeCell ref="B325:E326"/>
    <mergeCell ref="B306:E307"/>
    <mergeCell ref="B284:E285"/>
    <mergeCell ref="B263:E264"/>
    <mergeCell ref="B242:E243"/>
    <mergeCell ref="B219:E220"/>
    <mergeCell ref="B334:E334"/>
    <mergeCell ref="D279:E279"/>
    <mergeCell ref="D336:E336"/>
    <mergeCell ref="B272:E272"/>
    <mergeCell ref="D362:E362"/>
    <mergeCell ref="D359:E359"/>
    <mergeCell ref="D360:E360"/>
    <mergeCell ref="D291:E291"/>
    <mergeCell ref="B296:E296"/>
    <mergeCell ref="D317:E317"/>
    <mergeCell ref="D318:E318"/>
    <mergeCell ref="D319:E319"/>
    <mergeCell ref="D329:E329"/>
    <mergeCell ref="D361:E361"/>
    <mergeCell ref="D337:E337"/>
    <mergeCell ref="G243:H243"/>
    <mergeCell ref="D355:E355"/>
    <mergeCell ref="D356:E356"/>
    <mergeCell ref="D357:E357"/>
    <mergeCell ref="D259:E259"/>
    <mergeCell ref="D260:E260"/>
    <mergeCell ref="D261:E261"/>
    <mergeCell ref="D274:E274"/>
    <mergeCell ref="D275:E275"/>
    <mergeCell ref="D262:E262"/>
    <mergeCell ref="D324:E324"/>
    <mergeCell ref="G310:H310"/>
    <mergeCell ref="D339:E339"/>
    <mergeCell ref="D341:E341"/>
    <mergeCell ref="D342:E342"/>
    <mergeCell ref="F272:G272"/>
    <mergeCell ref="H272:I272"/>
    <mergeCell ref="D354:E354"/>
    <mergeCell ref="D281:E281"/>
    <mergeCell ref="D280:E280"/>
    <mergeCell ref="G329:H329"/>
    <mergeCell ref="D273:E273"/>
    <mergeCell ref="B353:E353"/>
    <mergeCell ref="D340:E340"/>
    <mergeCell ref="D338:E338"/>
    <mergeCell ref="D282:E282"/>
    <mergeCell ref="F353:G353"/>
    <mergeCell ref="H353:I353"/>
    <mergeCell ref="D348:E348"/>
    <mergeCell ref="D343:E343"/>
    <mergeCell ref="G348:H348"/>
    <mergeCell ref="F315:G315"/>
    <mergeCell ref="H315:I315"/>
    <mergeCell ref="D299:E299"/>
    <mergeCell ref="D300:E300"/>
    <mergeCell ref="D301:E301"/>
    <mergeCell ref="D320:E320"/>
    <mergeCell ref="D322:E322"/>
    <mergeCell ref="D321:E321"/>
    <mergeCell ref="B315:E315"/>
    <mergeCell ref="D323:E323"/>
    <mergeCell ref="D283:E283"/>
    <mergeCell ref="D297:E297"/>
    <mergeCell ref="D316:E316"/>
    <mergeCell ref="H334:I334"/>
    <mergeCell ref="F334:G334"/>
    <mergeCell ref="D335:E335"/>
    <mergeCell ref="B177:E178"/>
    <mergeCell ref="B198:E199"/>
    <mergeCell ref="D202:E202"/>
    <mergeCell ref="D209:E209"/>
    <mergeCell ref="D267:E267"/>
    <mergeCell ref="G267:H267"/>
    <mergeCell ref="D310:E310"/>
    <mergeCell ref="D302:E302"/>
    <mergeCell ref="H230:I230"/>
    <mergeCell ref="D236:E236"/>
    <mergeCell ref="D237:E237"/>
    <mergeCell ref="D257:E257"/>
    <mergeCell ref="H251:I251"/>
    <mergeCell ref="B251:E251"/>
    <mergeCell ref="F251:G251"/>
    <mergeCell ref="D238:E238"/>
    <mergeCell ref="D239:E239"/>
    <mergeCell ref="D298:E298"/>
    <mergeCell ref="D303:E303"/>
    <mergeCell ref="D304:E304"/>
    <mergeCell ref="D305:E305"/>
    <mergeCell ref="D276:E276"/>
    <mergeCell ref="D277:E277"/>
    <mergeCell ref="D278:E278"/>
    <mergeCell ref="G160:H160"/>
    <mergeCell ref="F165:G165"/>
    <mergeCell ref="H165:I165"/>
    <mergeCell ref="H186:I186"/>
    <mergeCell ref="D190:E190"/>
    <mergeCell ref="D188:E188"/>
    <mergeCell ref="D189:E189"/>
    <mergeCell ref="D194:E194"/>
    <mergeCell ref="D197:E197"/>
    <mergeCell ref="B165:E165"/>
    <mergeCell ref="D167:E167"/>
    <mergeCell ref="D174:E174"/>
    <mergeCell ref="D175:E175"/>
    <mergeCell ref="D176:E176"/>
    <mergeCell ref="F186:G186"/>
    <mergeCell ref="D195:E195"/>
    <mergeCell ref="D196:E196"/>
    <mergeCell ref="D191:E191"/>
    <mergeCell ref="D193:E193"/>
    <mergeCell ref="D192:E192"/>
    <mergeCell ref="B186:E186"/>
    <mergeCell ref="D181:E181"/>
    <mergeCell ref="D171:E171"/>
    <mergeCell ref="D160:E160"/>
    <mergeCell ref="D25:E25"/>
    <mergeCell ref="D26:E26"/>
    <mergeCell ref="F18:G18"/>
    <mergeCell ref="B6:D10"/>
    <mergeCell ref="B18:D18"/>
    <mergeCell ref="D14:E14"/>
    <mergeCell ref="D16:E16"/>
    <mergeCell ref="D116:E116"/>
    <mergeCell ref="F2:G2"/>
    <mergeCell ref="F4:G4"/>
    <mergeCell ref="F6:G6"/>
    <mergeCell ref="F8:G8"/>
    <mergeCell ref="G14:I17"/>
    <mergeCell ref="H18:I18"/>
    <mergeCell ref="F23:G23"/>
    <mergeCell ref="H23:I23"/>
    <mergeCell ref="D24:E24"/>
    <mergeCell ref="D118:E118"/>
    <mergeCell ref="F50:G50"/>
    <mergeCell ref="H50:I50"/>
    <mergeCell ref="D27:E27"/>
    <mergeCell ref="D30:E30"/>
    <mergeCell ref="D31:E31"/>
    <mergeCell ref="B50:D50"/>
    <mergeCell ref="D29:E29"/>
    <mergeCell ref="C120:E120"/>
    <mergeCell ref="B51:J52"/>
    <mergeCell ref="D136:E136"/>
    <mergeCell ref="D134:E134"/>
    <mergeCell ref="D173:E173"/>
    <mergeCell ref="D125:E125"/>
    <mergeCell ref="D128:E128"/>
    <mergeCell ref="D166:E166"/>
    <mergeCell ref="D126:E126"/>
    <mergeCell ref="D127:E127"/>
    <mergeCell ref="D172:E172"/>
    <mergeCell ref="D168:E168"/>
    <mergeCell ref="D169:E169"/>
    <mergeCell ref="D170:E170"/>
    <mergeCell ref="D211:E211"/>
    <mergeCell ref="D212:E212"/>
    <mergeCell ref="D210:E210"/>
    <mergeCell ref="B79:J80"/>
    <mergeCell ref="B98:J99"/>
    <mergeCell ref="C121:E121"/>
    <mergeCell ref="D258:E258"/>
    <mergeCell ref="D255:E255"/>
    <mergeCell ref="D253:E253"/>
    <mergeCell ref="D256:E256"/>
    <mergeCell ref="D235:E235"/>
    <mergeCell ref="D231:E231"/>
    <mergeCell ref="D217:E217"/>
    <mergeCell ref="D241:E241"/>
    <mergeCell ref="D246:E246"/>
    <mergeCell ref="D252:E252"/>
    <mergeCell ref="D232:E232"/>
    <mergeCell ref="D233:E233"/>
    <mergeCell ref="D234:E234"/>
    <mergeCell ref="D218:E218"/>
    <mergeCell ref="D123:E123"/>
    <mergeCell ref="D124:E124"/>
    <mergeCell ref="D133:E133"/>
    <mergeCell ref="D135:E135"/>
    <mergeCell ref="F230:G230"/>
    <mergeCell ref="G246:H246"/>
    <mergeCell ref="D240:E240"/>
    <mergeCell ref="D216:E216"/>
    <mergeCell ref="F154:I155"/>
    <mergeCell ref="F296:G296"/>
    <mergeCell ref="H296:I296"/>
    <mergeCell ref="D213:E213"/>
    <mergeCell ref="D214:E214"/>
    <mergeCell ref="D215:E215"/>
    <mergeCell ref="G287:H287"/>
    <mergeCell ref="G291:H291"/>
    <mergeCell ref="G156:H156"/>
    <mergeCell ref="G181:H181"/>
    <mergeCell ref="G225:H225"/>
    <mergeCell ref="G202:H202"/>
    <mergeCell ref="F207:G207"/>
    <mergeCell ref="H207:I207"/>
    <mergeCell ref="D225:E225"/>
    <mergeCell ref="B230:E230"/>
    <mergeCell ref="D254:E254"/>
    <mergeCell ref="D187:E187"/>
    <mergeCell ref="D208:E208"/>
    <mergeCell ref="B207:E207"/>
  </mergeCells>
  <phoneticPr fontId="0" type="noConversion"/>
  <conditionalFormatting sqref="B24 B29 B39">
    <cfRule type="cellIs" dxfId="22" priority="2" stopIfTrue="1" operator="greaterThan">
      <formula>1</formula>
    </cfRule>
  </conditionalFormatting>
  <conditionalFormatting sqref="B25:B28 B30 B33:B38 B41:B45">
    <cfRule type="cellIs" dxfId="21" priority="3" stopIfTrue="1" operator="greaterThan">
      <formula>31</formula>
    </cfRule>
  </conditionalFormatting>
  <conditionalFormatting sqref="B31:B32">
    <cfRule type="cellIs" dxfId="20" priority="1" operator="greaterThan">
      <formula>10</formula>
    </cfRule>
  </conditionalFormatting>
  <conditionalFormatting sqref="B40">
    <cfRule type="cellIs" dxfId="19" priority="4" stopIfTrue="1" operator="greaterThan">
      <formula>30</formula>
    </cfRule>
  </conditionalFormatting>
  <conditionalFormatting sqref="D147">
    <cfRule type="cellIs" dxfId="18" priority="20" operator="lessThanOrEqual">
      <formula>$D$148</formula>
    </cfRule>
    <cfRule type="cellIs" dxfId="17" priority="55" stopIfTrue="1" operator="greaterThan">
      <formula>$D$148</formula>
    </cfRule>
  </conditionalFormatting>
  <conditionalFormatting sqref="G47 I47">
    <cfRule type="cellIs" dxfId="16" priority="24" stopIfTrue="1" operator="greaterThan">
      <formula>2</formula>
    </cfRule>
  </conditionalFormatting>
  <conditionalFormatting sqref="G146 I146">
    <cfRule type="cellIs" dxfId="15" priority="17" stopIfTrue="1" operator="lessThan">
      <formula>10</formula>
    </cfRule>
    <cfRule type="cellIs" dxfId="14" priority="18" stopIfTrue="1" operator="greaterThanOrEqual">
      <formula>10</formula>
    </cfRule>
  </conditionalFormatting>
  <conditionalFormatting sqref="G177 I177 G198 I198 G219 I219 G242 I242 G263 I263 G284 I284 G123:G128 I123:I128">
    <cfRule type="cellIs" dxfId="13" priority="40" stopIfTrue="1" operator="greaterThan">
      <formula>3</formula>
    </cfRule>
  </conditionalFormatting>
  <conditionalFormatting sqref="G177 I177 G198 I198 G219 I219 G242 I242 G263 I263 G284 I284">
    <cfRule type="cellIs" dxfId="12" priority="12" stopIfTrue="1" operator="between">
      <formula>0</formula>
      <formula>3</formula>
    </cfRule>
  </conditionalFormatting>
  <conditionalFormatting sqref="G306 I306 G325 I325 G344 I344 G363 I363">
    <cfRule type="cellIs" dxfId="11" priority="10" stopIfTrue="1" operator="between">
      <formula>0</formula>
      <formula>1</formula>
    </cfRule>
    <cfRule type="cellIs" dxfId="10" priority="11" stopIfTrue="1" operator="greaterThan">
      <formula>1</formula>
    </cfRule>
  </conditionalFormatting>
  <conditionalFormatting sqref="H163">
    <cfRule type="cellIs" dxfId="9" priority="34" stopIfTrue="1" operator="lessThan">
      <formula>$I$163</formula>
    </cfRule>
  </conditionalFormatting>
  <conditionalFormatting sqref="H184">
    <cfRule type="cellIs" dxfId="8" priority="33" stopIfTrue="1" operator="lessThan">
      <formula>$I$184</formula>
    </cfRule>
  </conditionalFormatting>
  <conditionalFormatting sqref="H205">
    <cfRule type="cellIs" dxfId="7" priority="32" stopIfTrue="1" operator="lessThan">
      <formula>$I$205</formula>
    </cfRule>
  </conditionalFormatting>
  <conditionalFormatting sqref="H228">
    <cfRule type="cellIs" dxfId="6" priority="31" stopIfTrue="1" operator="lessThan">
      <formula>$I$228</formula>
    </cfRule>
  </conditionalFormatting>
  <conditionalFormatting sqref="H249">
    <cfRule type="cellIs" dxfId="5" priority="30" stopIfTrue="1" operator="lessThan">
      <formula>$I$249</formula>
    </cfRule>
  </conditionalFormatting>
  <conditionalFormatting sqref="H270">
    <cfRule type="cellIs" dxfId="4" priority="29" stopIfTrue="1" operator="lessThan">
      <formula>$I$270</formula>
    </cfRule>
  </conditionalFormatting>
  <conditionalFormatting sqref="H294">
    <cfRule type="cellIs" dxfId="3" priority="28" stopIfTrue="1" operator="lessThan">
      <formula>$I$294</formula>
    </cfRule>
  </conditionalFormatting>
  <conditionalFormatting sqref="H313">
    <cfRule type="cellIs" dxfId="2" priority="27" stopIfTrue="1" operator="lessThan">
      <formula>$I$313</formula>
    </cfRule>
  </conditionalFormatting>
  <conditionalFormatting sqref="H332">
    <cfRule type="cellIs" dxfId="1" priority="26" stopIfTrue="1" operator="lessThan">
      <formula>$I$332</formula>
    </cfRule>
  </conditionalFormatting>
  <conditionalFormatting sqref="H351">
    <cfRule type="cellIs" dxfId="0" priority="25" stopIfTrue="1" operator="lessThan">
      <formula>$I$351</formula>
    </cfRule>
  </conditionalFormatting>
  <dataValidations count="7">
    <dataValidation type="list" allowBlank="1" showInputMessage="1" showErrorMessage="1" sqref="D167:E171 D355:E359 D298:E302 D317:E321 D188:E192 D209:E213 D253:E257 D274:E278 D336:E340 D232:E236" xr:uid="{00000000-0002-0000-0000-000000000000}">
      <formula1>INDIRECT(SUBSTITUTE(C167," ","_"))</formula1>
    </dataValidation>
    <dataValidation type="list" allowBlank="1" showInputMessage="1" showErrorMessage="1" sqref="C332 C313 C249 C270 C205 C228 C163 C294 C184 C351" xr:uid="{00000000-0002-0000-0000-000001000000}">
      <formula1>$K$178:$K$185</formula1>
    </dataValidation>
    <dataValidation type="list" allowBlank="1" showInputMessage="1" showErrorMessage="1" sqref="C336:C340 C232:C236 C298:C302 C355:C359 C209:C213 C188:C192 C274:C278 C253:C257 C317:C321 C167:C171" xr:uid="{00000000-0002-0000-0000-000002000000}">
      <formula1>$K$167:$K$175</formula1>
    </dataValidation>
    <dataValidation type="list" allowBlank="1" showInputMessage="1" showErrorMessage="1" sqref="D348:E348 D329:E329 D310:E310 D291:E291" xr:uid="{00000000-0002-0000-0000-000003000000}">
      <formula1>$K$158:$K$165</formula1>
    </dataValidation>
    <dataValidation type="list" allowBlank="1" showInputMessage="1" showErrorMessage="1" sqref="D181:E181 D160:E160 D225:E225 D202:E202 D267:E267 D246:E246" xr:uid="{00000000-0002-0000-0000-000004000000}">
      <formula1>$K$146:$K$152</formula1>
    </dataValidation>
    <dataValidation type="list" allowBlank="1" showInputMessage="1" showErrorMessage="1" sqref="I8" xr:uid="{00000000-0002-0000-0000-000005000000}">
      <formula1>$K$18:$K$19</formula1>
    </dataValidation>
    <dataValidation type="list" allowBlank="1" showInputMessage="1" showErrorMessage="1" sqref="I6" xr:uid="{7843282E-D6EB-47D2-AC2F-8267DAE8E5F3}">
      <formula1>$K$20:$K$21</formula1>
    </dataValidation>
  </dataValidations>
  <pageMargins left="0.25" right="0.25" top="0.25" bottom="0.25" header="0.3" footer="0.3"/>
  <pageSetup scale="71" orientation="portrait" r:id="rId1"/>
  <headerFooter alignWithMargins="0">
    <oddFooter>&amp;L&amp;8Potter Electric Signal (C)2022&amp;C&amp;8&amp;P of &amp;N&amp;R&amp;8AFC-1000 Battery and Voltage Drop Calculation</oddFooter>
  </headerFooter>
  <rowBreaks count="4" manualBreakCount="4">
    <brk id="78" max="8" man="1"/>
    <brk id="154" max="8" man="1"/>
    <brk id="220" max="8" man="1"/>
    <brk id="285" max="8" man="1"/>
  </rowBreaks>
  <cellWatches>
    <cellWatch r="B40"/>
  </cellWatch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6"/>
  <sheetViews>
    <sheetView showRuler="0" workbookViewId="0">
      <selection activeCell="B4" sqref="B4:D172"/>
    </sheetView>
  </sheetViews>
  <sheetFormatPr defaultColWidth="9.140625" defaultRowHeight="12" x14ac:dyDescent="0.2"/>
  <cols>
    <col min="1" max="1" width="1.5703125" style="3" customWidth="1"/>
    <col min="2" max="2" width="49.140625" style="3" customWidth="1"/>
    <col min="3" max="4" width="8.7109375" style="16" customWidth="1"/>
    <col min="5" max="12" width="9.140625" style="3"/>
    <col min="13" max="13" width="9.140625" style="19"/>
    <col min="14" max="16384" width="9.140625" style="3"/>
  </cols>
  <sheetData>
    <row r="1" spans="1:6" ht="24" customHeight="1" x14ac:dyDescent="0.25">
      <c r="A1" s="2"/>
      <c r="B1" s="196" t="s">
        <v>136</v>
      </c>
      <c r="C1" s="196"/>
      <c r="D1" s="196"/>
    </row>
    <row r="2" spans="1:6" ht="12" customHeight="1" x14ac:dyDescent="0.2">
      <c r="A2" s="2"/>
      <c r="B2" s="197" t="s">
        <v>236</v>
      </c>
      <c r="C2" s="197"/>
      <c r="D2" s="197"/>
    </row>
    <row r="3" spans="1:6" ht="12" customHeight="1" x14ac:dyDescent="0.2">
      <c r="A3" s="2"/>
      <c r="B3" s="6" t="s">
        <v>29</v>
      </c>
      <c r="C3" s="14" t="s">
        <v>3</v>
      </c>
      <c r="D3" s="14" t="s">
        <v>4</v>
      </c>
      <c r="F3" s="5"/>
    </row>
    <row r="4" spans="1:6" ht="12" customHeight="1" x14ac:dyDescent="0.2">
      <c r="A4" s="2"/>
      <c r="B4" s="3" t="s">
        <v>694</v>
      </c>
      <c r="C4" s="16">
        <v>0</v>
      </c>
      <c r="D4" s="16">
        <v>0.03</v>
      </c>
      <c r="F4" s="5"/>
    </row>
    <row r="5" spans="1:6" ht="12" customHeight="1" x14ac:dyDescent="0.2">
      <c r="A5" s="2"/>
      <c r="B5" s="3" t="s">
        <v>695</v>
      </c>
      <c r="C5" s="16">
        <v>0</v>
      </c>
      <c r="D5" s="16">
        <v>3.6999999999999998E-2</v>
      </c>
      <c r="F5" s="5"/>
    </row>
    <row r="6" spans="1:6" ht="12" customHeight="1" x14ac:dyDescent="0.2">
      <c r="A6" s="2"/>
      <c r="B6" s="3" t="s">
        <v>696</v>
      </c>
      <c r="C6" s="16">
        <v>0</v>
      </c>
      <c r="D6" s="16">
        <v>3.9E-2</v>
      </c>
      <c r="F6" s="5"/>
    </row>
    <row r="7" spans="1:6" ht="12" customHeight="1" x14ac:dyDescent="0.2">
      <c r="A7" s="2"/>
      <c r="B7" s="3" t="s">
        <v>697</v>
      </c>
      <c r="C7" s="16">
        <v>0</v>
      </c>
      <c r="D7" s="16">
        <v>4.5999999999999999E-2</v>
      </c>
      <c r="F7" s="5"/>
    </row>
    <row r="8" spans="1:6" ht="12" customHeight="1" x14ac:dyDescent="0.2">
      <c r="A8" s="2"/>
      <c r="B8" s="3" t="s">
        <v>698</v>
      </c>
      <c r="C8" s="16">
        <v>0</v>
      </c>
      <c r="D8" s="16">
        <v>7.0000000000000007E-2</v>
      </c>
      <c r="F8" s="5"/>
    </row>
    <row r="9" spans="1:6" ht="12" customHeight="1" x14ac:dyDescent="0.2">
      <c r="A9" s="2"/>
      <c r="B9" s="3" t="s">
        <v>699</v>
      </c>
      <c r="C9" s="16">
        <v>0</v>
      </c>
      <c r="D9" s="16">
        <v>7.6999999999999999E-2</v>
      </c>
      <c r="F9" s="5"/>
    </row>
    <row r="10" spans="1:6" ht="12" customHeight="1" x14ac:dyDescent="0.2">
      <c r="A10" s="2"/>
      <c r="B10" s="3" t="s">
        <v>700</v>
      </c>
      <c r="C10" s="16">
        <v>0</v>
      </c>
      <c r="D10" s="16">
        <v>0.10199999999999999</v>
      </c>
      <c r="F10" s="5"/>
    </row>
    <row r="11" spans="1:6" ht="12" customHeight="1" x14ac:dyDescent="0.2">
      <c r="A11" s="2"/>
      <c r="B11" s="3" t="s">
        <v>701</v>
      </c>
      <c r="C11" s="16">
        <v>0</v>
      </c>
      <c r="D11" s="16">
        <v>0.109</v>
      </c>
      <c r="F11" s="5"/>
    </row>
    <row r="12" spans="1:6" ht="12" customHeight="1" x14ac:dyDescent="0.2">
      <c r="A12" s="2"/>
      <c r="B12" s="3" t="s">
        <v>702</v>
      </c>
      <c r="C12" s="16">
        <v>0</v>
      </c>
      <c r="D12" s="16">
        <v>0.13900000000000001</v>
      </c>
      <c r="F12" s="5"/>
    </row>
    <row r="13" spans="1:6" ht="12" customHeight="1" x14ac:dyDescent="0.2">
      <c r="A13" s="2"/>
      <c r="B13" s="3" t="s">
        <v>703</v>
      </c>
      <c r="C13" s="16">
        <v>0</v>
      </c>
      <c r="D13" s="16">
        <v>0.14599999999999999</v>
      </c>
      <c r="F13" s="5"/>
    </row>
    <row r="14" spans="1:6" ht="12" customHeight="1" x14ac:dyDescent="0.2">
      <c r="A14" s="2"/>
      <c r="B14" s="3" t="s">
        <v>704</v>
      </c>
      <c r="C14" s="16">
        <v>0</v>
      </c>
      <c r="D14" s="16">
        <v>0.20100000000000001</v>
      </c>
      <c r="F14" s="5"/>
    </row>
    <row r="15" spans="1:6" ht="12" customHeight="1" x14ac:dyDescent="0.2">
      <c r="A15" s="2"/>
      <c r="B15" s="3" t="s">
        <v>705</v>
      </c>
      <c r="C15" s="16">
        <v>0</v>
      </c>
      <c r="D15" s="16">
        <v>0.20799999999999999</v>
      </c>
      <c r="F15" s="5"/>
    </row>
    <row r="16" spans="1:6" ht="12" customHeight="1" x14ac:dyDescent="0.2">
      <c r="A16" s="2"/>
      <c r="B16" s="3" t="s">
        <v>706</v>
      </c>
      <c r="C16" s="16">
        <v>0</v>
      </c>
      <c r="D16" s="16">
        <v>0.03</v>
      </c>
      <c r="F16" s="5"/>
    </row>
    <row r="17" spans="1:6" ht="12" customHeight="1" x14ac:dyDescent="0.2">
      <c r="A17" s="2"/>
      <c r="B17" s="3" t="s">
        <v>707</v>
      </c>
      <c r="C17" s="16">
        <v>0</v>
      </c>
      <c r="D17" s="16">
        <v>3.6999999999999998E-2</v>
      </c>
      <c r="F17" s="5"/>
    </row>
    <row r="18" spans="1:6" ht="12" customHeight="1" x14ac:dyDescent="0.2">
      <c r="A18" s="2"/>
      <c r="B18" s="3" t="s">
        <v>708</v>
      </c>
      <c r="C18" s="16">
        <v>0</v>
      </c>
      <c r="D18" s="16">
        <v>3.9E-2</v>
      </c>
      <c r="F18" s="5"/>
    </row>
    <row r="19" spans="1:6" ht="12" customHeight="1" x14ac:dyDescent="0.2">
      <c r="A19" s="2"/>
      <c r="B19" s="3" t="s">
        <v>709</v>
      </c>
      <c r="C19" s="16">
        <v>0</v>
      </c>
      <c r="D19" s="16">
        <v>4.5999999999999999E-2</v>
      </c>
      <c r="F19" s="5"/>
    </row>
    <row r="20" spans="1:6" ht="12" customHeight="1" x14ac:dyDescent="0.2">
      <c r="A20" s="2"/>
      <c r="B20" s="3" t="s">
        <v>710</v>
      </c>
      <c r="C20" s="16">
        <v>0</v>
      </c>
      <c r="D20" s="16">
        <v>7.0000000000000007E-2</v>
      </c>
      <c r="F20" s="5"/>
    </row>
    <row r="21" spans="1:6" ht="12" customHeight="1" x14ac:dyDescent="0.2">
      <c r="A21" s="2"/>
      <c r="B21" s="3" t="s">
        <v>711</v>
      </c>
      <c r="C21" s="16">
        <v>0</v>
      </c>
      <c r="D21" s="16">
        <v>7.6999999999999999E-2</v>
      </c>
      <c r="F21" s="5"/>
    </row>
    <row r="22" spans="1:6" ht="12" customHeight="1" x14ac:dyDescent="0.2">
      <c r="A22" s="2"/>
      <c r="B22" s="3" t="s">
        <v>712</v>
      </c>
      <c r="C22" s="16">
        <v>0</v>
      </c>
      <c r="D22" s="16">
        <v>0.10199999999999999</v>
      </c>
      <c r="F22" s="5"/>
    </row>
    <row r="23" spans="1:6" ht="12" customHeight="1" x14ac:dyDescent="0.2">
      <c r="A23" s="2"/>
      <c r="B23" s="3" t="s">
        <v>713</v>
      </c>
      <c r="C23" s="16">
        <v>0</v>
      </c>
      <c r="D23" s="16">
        <v>0.109</v>
      </c>
      <c r="F23" s="5"/>
    </row>
    <row r="24" spans="1:6" ht="12" customHeight="1" x14ac:dyDescent="0.2">
      <c r="A24" s="2"/>
      <c r="B24" s="3" t="s">
        <v>714</v>
      </c>
      <c r="C24" s="16">
        <v>0</v>
      </c>
      <c r="D24" s="16">
        <v>0.13900000000000001</v>
      </c>
      <c r="F24" s="5"/>
    </row>
    <row r="25" spans="1:6" ht="12" customHeight="1" x14ac:dyDescent="0.2">
      <c r="A25" s="2"/>
      <c r="B25" s="3" t="s">
        <v>715</v>
      </c>
      <c r="C25" s="16">
        <v>0</v>
      </c>
      <c r="D25" s="16">
        <v>0.14599999999999999</v>
      </c>
      <c r="F25" s="5"/>
    </row>
    <row r="26" spans="1:6" ht="12" customHeight="1" x14ac:dyDescent="0.2">
      <c r="A26" s="2"/>
      <c r="B26" s="3" t="s">
        <v>716</v>
      </c>
      <c r="C26" s="16">
        <v>0</v>
      </c>
      <c r="D26" s="16">
        <v>0.20100000000000001</v>
      </c>
      <c r="F26" s="5"/>
    </row>
    <row r="27" spans="1:6" ht="12" customHeight="1" x14ac:dyDescent="0.2">
      <c r="A27" s="2"/>
      <c r="B27" s="3" t="s">
        <v>717</v>
      </c>
      <c r="C27" s="16">
        <v>0</v>
      </c>
      <c r="D27" s="16">
        <v>0.20799999999999999</v>
      </c>
      <c r="F27" s="5"/>
    </row>
    <row r="28" spans="1:6" ht="12" customHeight="1" x14ac:dyDescent="0.2">
      <c r="A28" s="2"/>
      <c r="B28" s="3" t="s">
        <v>718</v>
      </c>
      <c r="C28" s="16">
        <v>0</v>
      </c>
      <c r="D28" s="16">
        <v>9.8000000000000004E-2</v>
      </c>
      <c r="F28" s="5"/>
    </row>
    <row r="29" spans="1:6" ht="12" customHeight="1" x14ac:dyDescent="0.2">
      <c r="A29" s="2"/>
      <c r="B29" s="3" t="s">
        <v>719</v>
      </c>
      <c r="C29" s="16">
        <v>0</v>
      </c>
      <c r="D29" s="16">
        <v>9.8000000000000004E-2</v>
      </c>
      <c r="F29" s="5"/>
    </row>
    <row r="30" spans="1:6" ht="12" customHeight="1" x14ac:dyDescent="0.2">
      <c r="A30" s="2"/>
      <c r="B30" s="3" t="s">
        <v>720</v>
      </c>
      <c r="C30" s="16">
        <v>0</v>
      </c>
      <c r="D30" s="16">
        <v>9.8000000000000004E-2</v>
      </c>
      <c r="F30" s="5"/>
    </row>
    <row r="31" spans="1:6" ht="12" customHeight="1" x14ac:dyDescent="0.2">
      <c r="A31" s="2"/>
      <c r="B31" s="3" t="s">
        <v>721</v>
      </c>
      <c r="C31" s="16">
        <v>0</v>
      </c>
      <c r="D31" s="16">
        <v>0.25600000000000001</v>
      </c>
      <c r="F31" s="5"/>
    </row>
    <row r="32" spans="1:6" ht="12" customHeight="1" x14ac:dyDescent="0.2">
      <c r="A32" s="2"/>
      <c r="B32" s="3" t="s">
        <v>722</v>
      </c>
      <c r="C32" s="16">
        <v>0</v>
      </c>
      <c r="D32" s="16">
        <v>0.25600000000000001</v>
      </c>
      <c r="F32" s="5"/>
    </row>
    <row r="33" spans="1:6" ht="12" customHeight="1" x14ac:dyDescent="0.2">
      <c r="A33" s="2"/>
      <c r="B33" s="4" t="s">
        <v>407</v>
      </c>
      <c r="C33" s="17">
        <v>0</v>
      </c>
      <c r="D33" s="17">
        <v>7.0000000000000007E-2</v>
      </c>
      <c r="F33" s="5"/>
    </row>
    <row r="34" spans="1:6" ht="12" customHeight="1" x14ac:dyDescent="0.2">
      <c r="A34" s="2"/>
      <c r="B34" s="7" t="s">
        <v>275</v>
      </c>
      <c r="C34" s="15">
        <v>0</v>
      </c>
      <c r="D34" s="15">
        <v>8.5999999999999993E-2</v>
      </c>
      <c r="F34" s="5"/>
    </row>
    <row r="35" spans="1:6" ht="12" customHeight="1" x14ac:dyDescent="0.2">
      <c r="A35" s="2"/>
      <c r="B35" s="7" t="s">
        <v>276</v>
      </c>
      <c r="C35" s="15">
        <v>0</v>
      </c>
      <c r="D35" s="15">
        <v>0.125</v>
      </c>
      <c r="F35" s="5"/>
    </row>
    <row r="36" spans="1:6" ht="12" customHeight="1" x14ac:dyDescent="0.2">
      <c r="A36" s="2"/>
      <c r="B36" s="7" t="s">
        <v>277</v>
      </c>
      <c r="C36" s="15">
        <v>0</v>
      </c>
      <c r="D36" s="15">
        <v>0.14399999999999999</v>
      </c>
      <c r="F36" s="5"/>
    </row>
    <row r="37" spans="1:6" ht="12" customHeight="1" x14ac:dyDescent="0.2">
      <c r="A37" s="2"/>
      <c r="B37" s="7" t="s">
        <v>278</v>
      </c>
      <c r="C37" s="15">
        <v>0</v>
      </c>
      <c r="D37" s="15">
        <v>0.189</v>
      </c>
      <c r="F37" s="5"/>
    </row>
    <row r="38" spans="1:6" ht="12" customHeight="1" x14ac:dyDescent="0.2">
      <c r="A38" s="2"/>
      <c r="B38" s="7" t="s">
        <v>279</v>
      </c>
      <c r="C38" s="15">
        <v>0</v>
      </c>
      <c r="D38" s="15">
        <v>0.24099999999999999</v>
      </c>
      <c r="F38" s="5"/>
    </row>
    <row r="39" spans="1:6" ht="12" customHeight="1" x14ac:dyDescent="0.2">
      <c r="A39" s="2"/>
      <c r="B39" s="7" t="s">
        <v>280</v>
      </c>
      <c r="C39" s="15">
        <v>0</v>
      </c>
      <c r="D39" s="15">
        <v>0.14299999999999999</v>
      </c>
      <c r="F39" s="5"/>
    </row>
    <row r="40" spans="1:6" ht="12" customHeight="1" x14ac:dyDescent="0.2">
      <c r="A40" s="2"/>
      <c r="B40" s="7" t="s">
        <v>281</v>
      </c>
      <c r="C40" s="15">
        <v>0</v>
      </c>
      <c r="D40" s="15">
        <v>0.14299999999999999</v>
      </c>
      <c r="F40" s="5"/>
    </row>
    <row r="41" spans="1:6" ht="12" customHeight="1" x14ac:dyDescent="0.2">
      <c r="A41" s="2"/>
      <c r="B41" s="7" t="s">
        <v>282</v>
      </c>
      <c r="C41" s="15">
        <v>0</v>
      </c>
      <c r="D41" s="15">
        <v>0.223</v>
      </c>
      <c r="F41" s="5"/>
    </row>
    <row r="42" spans="1:6" ht="12" customHeight="1" x14ac:dyDescent="0.2">
      <c r="A42" s="2"/>
      <c r="B42" s="7" t="s">
        <v>283</v>
      </c>
      <c r="C42" s="15">
        <v>0</v>
      </c>
      <c r="D42" s="15">
        <v>0.24299999999999999</v>
      </c>
      <c r="F42" s="5"/>
    </row>
    <row r="43" spans="1:6" ht="12" customHeight="1" x14ac:dyDescent="0.2">
      <c r="A43" s="2"/>
      <c r="B43" s="7" t="s">
        <v>284</v>
      </c>
      <c r="C43" s="15">
        <v>0</v>
      </c>
      <c r="D43" s="15">
        <v>0.313</v>
      </c>
      <c r="F43" s="5"/>
    </row>
    <row r="44" spans="1:6" ht="12" customHeight="1" x14ac:dyDescent="0.2">
      <c r="A44" s="2"/>
      <c r="B44" s="7" t="s">
        <v>285</v>
      </c>
      <c r="C44" s="15">
        <v>0</v>
      </c>
      <c r="D44" s="15">
        <v>0.34399999999999997</v>
      </c>
      <c r="F44" s="5"/>
    </row>
    <row r="45" spans="1:6" ht="12" customHeight="1" x14ac:dyDescent="0.2">
      <c r="A45" s="2"/>
      <c r="B45" s="7" t="s">
        <v>286</v>
      </c>
      <c r="C45" s="15">
        <v>0</v>
      </c>
      <c r="D45" s="15">
        <v>0.75</v>
      </c>
      <c r="F45" s="5"/>
    </row>
    <row r="46" spans="1:6" ht="12" customHeight="1" x14ac:dyDescent="0.2">
      <c r="A46" s="2"/>
      <c r="B46" s="7" t="s">
        <v>287</v>
      </c>
      <c r="C46" s="15">
        <v>0</v>
      </c>
      <c r="D46" s="15">
        <v>0.92</v>
      </c>
      <c r="F46" s="5"/>
    </row>
    <row r="47" spans="1:6" ht="12" customHeight="1" x14ac:dyDescent="0.2">
      <c r="A47" s="2"/>
      <c r="B47" s="7" t="s">
        <v>288</v>
      </c>
      <c r="C47" s="15">
        <v>0</v>
      </c>
      <c r="D47" s="15">
        <v>0.14099999999999999</v>
      </c>
      <c r="F47" s="5"/>
    </row>
    <row r="48" spans="1:6" ht="12" customHeight="1" x14ac:dyDescent="0.2">
      <c r="A48" s="2"/>
      <c r="B48" s="7" t="s">
        <v>289</v>
      </c>
      <c r="C48" s="15">
        <v>0</v>
      </c>
      <c r="D48" s="15">
        <v>0.17299999999999999</v>
      </c>
      <c r="F48" s="5"/>
    </row>
    <row r="49" spans="1:6" ht="12" customHeight="1" x14ac:dyDescent="0.2">
      <c r="A49" s="2"/>
      <c r="B49" s="7" t="s">
        <v>290</v>
      </c>
      <c r="C49" s="15">
        <v>0</v>
      </c>
      <c r="D49" s="15">
        <v>0.20599999999999999</v>
      </c>
      <c r="F49" s="5"/>
    </row>
    <row r="50" spans="1:6" ht="12" customHeight="1" x14ac:dyDescent="0.2">
      <c r="A50" s="2"/>
      <c r="B50" s="7" t="s">
        <v>291</v>
      </c>
      <c r="C50" s="15">
        <v>0</v>
      </c>
      <c r="D50" s="15">
        <v>0.13300000000000001</v>
      </c>
      <c r="F50" s="5"/>
    </row>
    <row r="51" spans="1:6" ht="12" customHeight="1" x14ac:dyDescent="0.2">
      <c r="A51" s="2"/>
      <c r="B51" s="7" t="s">
        <v>292</v>
      </c>
      <c r="C51" s="15">
        <v>0</v>
      </c>
      <c r="D51" s="15">
        <v>0.158</v>
      </c>
      <c r="F51" s="5"/>
    </row>
    <row r="52" spans="1:6" ht="12" customHeight="1" x14ac:dyDescent="0.2">
      <c r="A52" s="2"/>
      <c r="B52" s="7" t="s">
        <v>293</v>
      </c>
      <c r="C52" s="15">
        <v>0</v>
      </c>
      <c r="D52" s="15">
        <v>0.23100000000000001</v>
      </c>
      <c r="F52" s="5"/>
    </row>
    <row r="53" spans="1:6" ht="12" customHeight="1" x14ac:dyDescent="0.2">
      <c r="A53" s="2"/>
      <c r="B53" s="7" t="s">
        <v>294</v>
      </c>
      <c r="C53" s="15">
        <v>0</v>
      </c>
      <c r="D53" s="15">
        <v>0.27100000000000002</v>
      </c>
      <c r="F53" s="5"/>
    </row>
    <row r="54" spans="1:6" ht="12" customHeight="1" x14ac:dyDescent="0.2">
      <c r="A54" s="2"/>
      <c r="B54" s="7" t="s">
        <v>295</v>
      </c>
      <c r="C54" s="15">
        <v>0</v>
      </c>
      <c r="D54" s="15">
        <v>0.33800000000000002</v>
      </c>
      <c r="F54" s="5"/>
    </row>
    <row r="55" spans="1:6" ht="12" customHeight="1" x14ac:dyDescent="0.2">
      <c r="A55" s="2"/>
      <c r="B55" s="7" t="s">
        <v>296</v>
      </c>
      <c r="C55" s="15">
        <v>0</v>
      </c>
      <c r="D55" s="15">
        <v>0.14699999999999999</v>
      </c>
      <c r="F55" s="5"/>
    </row>
    <row r="56" spans="1:6" ht="12" customHeight="1" x14ac:dyDescent="0.2">
      <c r="A56" s="2"/>
      <c r="B56" s="7" t="s">
        <v>297</v>
      </c>
      <c r="C56" s="15">
        <v>0</v>
      </c>
      <c r="D56" s="15">
        <v>0.14699999999999999</v>
      </c>
      <c r="F56" s="5"/>
    </row>
    <row r="57" spans="1:6" ht="12" customHeight="1" x14ac:dyDescent="0.2">
      <c r="A57" s="2"/>
      <c r="B57" s="7" t="s">
        <v>298</v>
      </c>
      <c r="C57" s="15">
        <v>0</v>
      </c>
      <c r="D57" s="15">
        <v>0.16200000000000001</v>
      </c>
      <c r="F57" s="5"/>
    </row>
    <row r="58" spans="1:6" ht="12" customHeight="1" x14ac:dyDescent="0.2">
      <c r="A58" s="2"/>
      <c r="B58" s="7" t="s">
        <v>299</v>
      </c>
      <c r="C58" s="15">
        <v>0</v>
      </c>
      <c r="D58" s="15">
        <v>0.22800000000000001</v>
      </c>
      <c r="F58" s="5"/>
    </row>
    <row r="59" spans="1:6" ht="12" customHeight="1" x14ac:dyDescent="0.2">
      <c r="A59" s="2"/>
      <c r="B59" s="7" t="s">
        <v>300</v>
      </c>
      <c r="C59" s="15">
        <v>0</v>
      </c>
      <c r="D59" s="15">
        <v>0.23499999999999999</v>
      </c>
      <c r="F59" s="5"/>
    </row>
    <row r="60" spans="1:6" ht="12" customHeight="1" x14ac:dyDescent="0.2">
      <c r="A60" s="2"/>
      <c r="B60" s="7" t="s">
        <v>301</v>
      </c>
      <c r="C60" s="15">
        <v>0</v>
      </c>
      <c r="D60" s="15">
        <v>0.14699999999999999</v>
      </c>
      <c r="F60" s="5"/>
    </row>
    <row r="61" spans="1:6" ht="12" customHeight="1" x14ac:dyDescent="0.2">
      <c r="A61" s="2"/>
      <c r="B61" s="7" t="s">
        <v>319</v>
      </c>
      <c r="C61" s="15">
        <v>0</v>
      </c>
      <c r="D61" s="15">
        <v>0.14699999999999999</v>
      </c>
      <c r="F61" s="5"/>
    </row>
    <row r="62" spans="1:6" ht="12" customHeight="1" x14ac:dyDescent="0.2">
      <c r="A62" s="2"/>
      <c r="B62" s="7" t="s">
        <v>302</v>
      </c>
      <c r="C62" s="15">
        <v>0</v>
      </c>
      <c r="D62" s="15">
        <v>0.23499999999999999</v>
      </c>
      <c r="F62" s="5"/>
    </row>
    <row r="63" spans="1:6" ht="12" customHeight="1" x14ac:dyDescent="0.2">
      <c r="A63" s="2"/>
      <c r="B63" s="7" t="s">
        <v>303</v>
      </c>
      <c r="C63" s="15">
        <v>0</v>
      </c>
      <c r="D63" s="15">
        <v>0.30599999999999999</v>
      </c>
      <c r="F63" s="5"/>
    </row>
    <row r="64" spans="1:6" ht="12" customHeight="1" x14ac:dyDescent="0.2">
      <c r="A64" s="2"/>
      <c r="B64" s="7" t="s">
        <v>304</v>
      </c>
      <c r="C64" s="17">
        <v>0</v>
      </c>
      <c r="D64" s="17">
        <v>0.33600000000000002</v>
      </c>
      <c r="F64" s="5"/>
    </row>
    <row r="65" spans="1:6" ht="12" customHeight="1" x14ac:dyDescent="0.2">
      <c r="A65" s="2"/>
      <c r="B65" s="7" t="s">
        <v>305</v>
      </c>
      <c r="C65" s="15">
        <v>0</v>
      </c>
      <c r="D65" s="15">
        <v>0.19800000000000001</v>
      </c>
      <c r="F65" s="5"/>
    </row>
    <row r="66" spans="1:6" ht="12" customHeight="1" x14ac:dyDescent="0.2">
      <c r="A66" s="2"/>
      <c r="B66" s="7" t="s">
        <v>580</v>
      </c>
      <c r="C66" s="15">
        <v>0</v>
      </c>
      <c r="D66" s="15">
        <v>0.124</v>
      </c>
      <c r="F66" s="5"/>
    </row>
    <row r="67" spans="1:6" ht="12" customHeight="1" x14ac:dyDescent="0.2">
      <c r="A67" s="2"/>
      <c r="B67" s="7" t="s">
        <v>581</v>
      </c>
      <c r="C67" s="15">
        <v>0</v>
      </c>
      <c r="D67" s="15">
        <v>0.182</v>
      </c>
      <c r="F67" s="5"/>
    </row>
    <row r="68" spans="1:6" ht="12" customHeight="1" x14ac:dyDescent="0.2">
      <c r="A68" s="2"/>
      <c r="B68" s="7" t="s">
        <v>582</v>
      </c>
      <c r="C68" s="15">
        <v>0</v>
      </c>
      <c r="D68" s="15">
        <v>0.19500000000000001</v>
      </c>
      <c r="F68" s="5"/>
    </row>
    <row r="69" spans="1:6" ht="12" customHeight="1" x14ac:dyDescent="0.2">
      <c r="A69" s="2"/>
      <c r="B69" s="7" t="s">
        <v>583</v>
      </c>
      <c r="C69" s="15">
        <v>0</v>
      </c>
      <c r="D69" s="15">
        <v>0.29099999999999998</v>
      </c>
      <c r="F69" s="5"/>
    </row>
    <row r="70" spans="1:6" ht="12" customHeight="1" x14ac:dyDescent="0.2">
      <c r="A70" s="2"/>
      <c r="B70" s="7" t="s">
        <v>584</v>
      </c>
      <c r="C70" s="15">
        <v>0</v>
      </c>
      <c r="D70" s="15">
        <v>0.28000000000000003</v>
      </c>
      <c r="F70" s="5"/>
    </row>
    <row r="71" spans="1:6" ht="12" customHeight="1" x14ac:dyDescent="0.2">
      <c r="A71" s="2"/>
      <c r="B71" s="7" t="s">
        <v>585</v>
      </c>
      <c r="C71" s="15">
        <v>0</v>
      </c>
      <c r="D71" s="15">
        <v>0.32600000000000001</v>
      </c>
      <c r="F71" s="5"/>
    </row>
    <row r="72" spans="1:6" ht="12" customHeight="1" x14ac:dyDescent="0.2">
      <c r="A72" s="2"/>
      <c r="B72" s="7" t="s">
        <v>586</v>
      </c>
      <c r="C72" s="15">
        <v>0</v>
      </c>
      <c r="D72" s="15">
        <v>0.38400000000000001</v>
      </c>
      <c r="F72" s="5"/>
    </row>
    <row r="73" spans="1:6" ht="12" customHeight="1" x14ac:dyDescent="0.2">
      <c r="A73" s="2"/>
      <c r="B73" s="7" t="s">
        <v>587</v>
      </c>
      <c r="C73" s="15">
        <v>0</v>
      </c>
      <c r="D73" s="15">
        <v>0.47399999999999998</v>
      </c>
      <c r="F73" s="5"/>
    </row>
    <row r="74" spans="1:6" ht="12" customHeight="1" x14ac:dyDescent="0.2">
      <c r="A74" s="2"/>
      <c r="B74" s="7" t="s">
        <v>588</v>
      </c>
      <c r="C74" s="15">
        <v>0</v>
      </c>
      <c r="D74" s="15">
        <v>0.36499999999999999</v>
      </c>
      <c r="F74" s="5"/>
    </row>
    <row r="75" spans="1:6" ht="12" customHeight="1" x14ac:dyDescent="0.2">
      <c r="A75" s="2"/>
      <c r="B75" s="7" t="s">
        <v>589</v>
      </c>
      <c r="C75" s="15">
        <v>0</v>
      </c>
      <c r="D75" s="15">
        <v>0.39300000000000002</v>
      </c>
      <c r="F75" s="5"/>
    </row>
    <row r="76" spans="1:6" ht="12" customHeight="1" x14ac:dyDescent="0.2">
      <c r="A76" s="2"/>
      <c r="B76" s="7" t="s">
        <v>590</v>
      </c>
      <c r="C76" s="15">
        <v>0</v>
      </c>
      <c r="D76" s="15">
        <v>0.42699999999999999</v>
      </c>
      <c r="F76" s="5"/>
    </row>
    <row r="77" spans="1:6" ht="12" customHeight="1" x14ac:dyDescent="0.2">
      <c r="A77" s="2"/>
      <c r="B77" s="7" t="s">
        <v>591</v>
      </c>
      <c r="C77" s="15">
        <v>0</v>
      </c>
      <c r="D77" s="15">
        <v>0.52500000000000002</v>
      </c>
      <c r="F77" s="5"/>
    </row>
    <row r="78" spans="1:6" ht="12" customHeight="1" x14ac:dyDescent="0.2">
      <c r="A78" s="2"/>
      <c r="B78" s="7" t="s">
        <v>306</v>
      </c>
      <c r="C78" s="15">
        <v>0</v>
      </c>
      <c r="D78" s="15">
        <v>0.19800000000000001</v>
      </c>
      <c r="F78" s="5"/>
    </row>
    <row r="79" spans="1:6" ht="12" customHeight="1" x14ac:dyDescent="0.2">
      <c r="A79" s="2"/>
      <c r="B79" s="7" t="s">
        <v>449</v>
      </c>
      <c r="C79" s="15">
        <v>0</v>
      </c>
      <c r="D79" s="15">
        <v>0.192</v>
      </c>
      <c r="F79" s="5"/>
    </row>
    <row r="80" spans="1:6" ht="12" customHeight="1" x14ac:dyDescent="0.2">
      <c r="A80" s="2"/>
      <c r="B80" s="7" t="s">
        <v>450</v>
      </c>
      <c r="C80" s="15">
        <v>0</v>
      </c>
      <c r="D80" s="15">
        <v>0.192</v>
      </c>
      <c r="F80" s="5"/>
    </row>
    <row r="81" spans="1:6" ht="12" customHeight="1" x14ac:dyDescent="0.2">
      <c r="A81" s="2"/>
      <c r="B81" s="7" t="s">
        <v>460</v>
      </c>
      <c r="C81" s="15">
        <v>0</v>
      </c>
      <c r="D81" s="15">
        <v>0.14899999999999999</v>
      </c>
      <c r="F81" s="5"/>
    </row>
    <row r="82" spans="1:6" ht="12" customHeight="1" x14ac:dyDescent="0.2">
      <c r="A82" s="2"/>
      <c r="B82" s="7" t="s">
        <v>461</v>
      </c>
      <c r="C82" s="15">
        <v>0</v>
      </c>
      <c r="D82" s="15">
        <v>9.1999999999999998E-2</v>
      </c>
      <c r="F82" s="5"/>
    </row>
    <row r="83" spans="1:6" ht="12" customHeight="1" x14ac:dyDescent="0.2">
      <c r="A83" s="2"/>
      <c r="B83" s="7" t="s">
        <v>462</v>
      </c>
      <c r="C83" s="15">
        <v>0</v>
      </c>
      <c r="D83" s="15">
        <v>0.08</v>
      </c>
      <c r="F83" s="5"/>
    </row>
    <row r="84" spans="1:6" ht="12" customHeight="1" x14ac:dyDescent="0.2">
      <c r="A84" s="2"/>
      <c r="B84" s="7" t="s">
        <v>463</v>
      </c>
      <c r="C84" s="15">
        <v>0</v>
      </c>
      <c r="D84" s="15">
        <v>0.189</v>
      </c>
      <c r="F84" s="5"/>
    </row>
    <row r="85" spans="1:6" ht="12" customHeight="1" x14ac:dyDescent="0.2">
      <c r="A85" s="2"/>
      <c r="B85" s="7" t="s">
        <v>464</v>
      </c>
      <c r="C85" s="15">
        <v>0</v>
      </c>
      <c r="D85" s="15">
        <v>0.13200000000000001</v>
      </c>
      <c r="F85" s="5"/>
    </row>
    <row r="86" spans="1:6" ht="12" customHeight="1" x14ac:dyDescent="0.2">
      <c r="A86" s="2"/>
      <c r="B86" s="7" t="s">
        <v>465</v>
      </c>
      <c r="C86" s="15">
        <v>0</v>
      </c>
      <c r="D86" s="15">
        <v>0.12</v>
      </c>
      <c r="F86" s="5"/>
    </row>
    <row r="87" spans="1:6" ht="12" customHeight="1" x14ac:dyDescent="0.2">
      <c r="A87" s="2"/>
      <c r="B87" s="7" t="s">
        <v>466</v>
      </c>
      <c r="C87" s="15">
        <v>0</v>
      </c>
      <c r="D87" s="15">
        <v>0.218</v>
      </c>
      <c r="F87" s="5"/>
    </row>
    <row r="88" spans="1:6" ht="12" customHeight="1" x14ac:dyDescent="0.2">
      <c r="A88" s="2"/>
      <c r="B88" s="7" t="s">
        <v>467</v>
      </c>
      <c r="C88" s="15">
        <v>0</v>
      </c>
      <c r="D88" s="15">
        <v>0.161</v>
      </c>
      <c r="F88" s="5"/>
    </row>
    <row r="89" spans="1:6" ht="12.75" x14ac:dyDescent="0.2">
      <c r="A89" s="2"/>
      <c r="B89" s="7" t="s">
        <v>468</v>
      </c>
      <c r="C89" s="15">
        <v>0</v>
      </c>
      <c r="D89" s="15">
        <v>0.14899999999999999</v>
      </c>
      <c r="F89" s="5"/>
    </row>
    <row r="90" spans="1:6" x14ac:dyDescent="0.2">
      <c r="A90" s="2"/>
      <c r="B90" s="7" t="s">
        <v>469</v>
      </c>
      <c r="C90" s="15">
        <v>0</v>
      </c>
      <c r="D90" s="15">
        <v>0.23300000000000001</v>
      </c>
    </row>
    <row r="91" spans="1:6" x14ac:dyDescent="0.2">
      <c r="A91" s="2"/>
      <c r="B91" s="7" t="s">
        <v>470</v>
      </c>
      <c r="C91" s="15">
        <v>0</v>
      </c>
      <c r="D91" s="15">
        <v>0.17599999999999999</v>
      </c>
    </row>
    <row r="92" spans="1:6" x14ac:dyDescent="0.2">
      <c r="A92" s="2"/>
      <c r="B92" s="7" t="s">
        <v>471</v>
      </c>
      <c r="C92" s="15">
        <v>0</v>
      </c>
      <c r="D92" s="15">
        <v>0.16400000000000001</v>
      </c>
    </row>
    <row r="93" spans="1:6" x14ac:dyDescent="0.2">
      <c r="A93" s="2"/>
      <c r="B93" s="7" t="s">
        <v>472</v>
      </c>
      <c r="C93" s="15">
        <v>0</v>
      </c>
      <c r="D93" s="15">
        <v>0.26400000000000001</v>
      </c>
    </row>
    <row r="94" spans="1:6" x14ac:dyDescent="0.2">
      <c r="A94" s="2"/>
      <c r="B94" s="7" t="s">
        <v>473</v>
      </c>
      <c r="C94" s="15">
        <v>0</v>
      </c>
      <c r="D94" s="15">
        <v>0.20699999999999999</v>
      </c>
    </row>
    <row r="95" spans="1:6" x14ac:dyDescent="0.2">
      <c r="A95" s="2"/>
      <c r="B95" s="7" t="s">
        <v>474</v>
      </c>
      <c r="C95" s="15">
        <v>0</v>
      </c>
      <c r="D95" s="15">
        <v>0.19500000000000001</v>
      </c>
    </row>
    <row r="96" spans="1:6" x14ac:dyDescent="0.2">
      <c r="A96" s="2"/>
      <c r="B96" s="7" t="s">
        <v>475</v>
      </c>
      <c r="C96" s="15">
        <v>0</v>
      </c>
      <c r="D96" s="15">
        <v>0.28299999999999997</v>
      </c>
    </row>
    <row r="97" spans="1:4" x14ac:dyDescent="0.2">
      <c r="A97" s="2"/>
      <c r="B97" s="7" t="s">
        <v>476</v>
      </c>
      <c r="C97" s="15">
        <v>0</v>
      </c>
      <c r="D97" s="15">
        <v>0.22600000000000001</v>
      </c>
    </row>
    <row r="98" spans="1:4" x14ac:dyDescent="0.2">
      <c r="A98" s="2"/>
      <c r="B98" s="7" t="s">
        <v>477</v>
      </c>
      <c r="C98" s="15">
        <v>0</v>
      </c>
      <c r="D98" s="15">
        <v>0.214</v>
      </c>
    </row>
    <row r="99" spans="1:4" x14ac:dyDescent="0.2">
      <c r="A99" s="2"/>
      <c r="B99" s="7" t="s">
        <v>478</v>
      </c>
      <c r="C99" s="15">
        <v>0</v>
      </c>
      <c r="D99" s="16">
        <v>0.30299999999999999</v>
      </c>
    </row>
    <row r="100" spans="1:4" x14ac:dyDescent="0.2">
      <c r="A100" s="2"/>
      <c r="B100" s="7" t="s">
        <v>479</v>
      </c>
      <c r="C100" s="15">
        <v>0</v>
      </c>
      <c r="D100" s="16">
        <v>0.21</v>
      </c>
    </row>
    <row r="101" spans="1:4" x14ac:dyDescent="0.2">
      <c r="A101" s="2"/>
      <c r="B101" s="7" t="s">
        <v>480</v>
      </c>
      <c r="C101" s="15">
        <v>0</v>
      </c>
      <c r="D101" s="16">
        <v>0.182</v>
      </c>
    </row>
    <row r="102" spans="1:4" ht="12" customHeight="1" x14ac:dyDescent="0.2">
      <c r="A102" s="2"/>
      <c r="B102" s="7" t="s">
        <v>481</v>
      </c>
      <c r="C102" s="15">
        <v>0</v>
      </c>
      <c r="D102" s="16">
        <v>0.33800000000000002</v>
      </c>
    </row>
    <row r="103" spans="1:4" x14ac:dyDescent="0.2">
      <c r="A103" s="2"/>
      <c r="B103" s="7" t="s">
        <v>482</v>
      </c>
      <c r="C103" s="15">
        <v>0</v>
      </c>
      <c r="D103" s="16">
        <v>0.245</v>
      </c>
    </row>
    <row r="104" spans="1:4" x14ac:dyDescent="0.2">
      <c r="A104" s="2"/>
      <c r="B104" s="7" t="s">
        <v>483</v>
      </c>
      <c r="C104" s="15">
        <v>0</v>
      </c>
      <c r="D104" s="16">
        <v>0.217</v>
      </c>
    </row>
    <row r="105" spans="1:4" x14ac:dyDescent="0.2">
      <c r="A105" s="2"/>
      <c r="B105" s="7" t="s">
        <v>484</v>
      </c>
      <c r="C105" s="15">
        <v>0</v>
      </c>
      <c r="D105" s="16">
        <v>0.374</v>
      </c>
    </row>
    <row r="106" spans="1:4" x14ac:dyDescent="0.2">
      <c r="A106" s="2"/>
      <c r="B106" s="7" t="s">
        <v>485</v>
      </c>
      <c r="C106" s="15">
        <v>0</v>
      </c>
      <c r="D106" s="16">
        <v>0.28100000000000003</v>
      </c>
    </row>
    <row r="107" spans="1:4" x14ac:dyDescent="0.2">
      <c r="A107" s="2"/>
      <c r="B107" s="7" t="s">
        <v>486</v>
      </c>
      <c r="C107" s="15">
        <v>0</v>
      </c>
      <c r="D107" s="16">
        <v>0.253</v>
      </c>
    </row>
    <row r="108" spans="1:4" x14ac:dyDescent="0.2">
      <c r="A108" s="2"/>
      <c r="B108" s="7" t="s">
        <v>487</v>
      </c>
      <c r="C108" s="15">
        <v>0</v>
      </c>
      <c r="D108" s="16">
        <v>0.39300000000000002</v>
      </c>
    </row>
    <row r="109" spans="1:4" x14ac:dyDescent="0.2">
      <c r="A109" s="2"/>
      <c r="B109" s="7" t="s">
        <v>488</v>
      </c>
      <c r="C109" s="15">
        <v>0</v>
      </c>
      <c r="D109" s="16">
        <v>0.3</v>
      </c>
    </row>
    <row r="110" spans="1:4" x14ac:dyDescent="0.2">
      <c r="A110" s="2"/>
      <c r="B110" s="7" t="s">
        <v>489</v>
      </c>
      <c r="C110" s="15">
        <v>0</v>
      </c>
      <c r="D110" s="16">
        <v>0.27200000000000002</v>
      </c>
    </row>
    <row r="111" spans="1:4" x14ac:dyDescent="0.2">
      <c r="A111" s="2"/>
      <c r="B111" s="7" t="s">
        <v>490</v>
      </c>
      <c r="C111" s="15">
        <v>0</v>
      </c>
      <c r="D111" s="16">
        <v>0.41399999999999998</v>
      </c>
    </row>
    <row r="112" spans="1:4" x14ac:dyDescent="0.2">
      <c r="A112" s="2"/>
      <c r="B112" s="7" t="s">
        <v>491</v>
      </c>
      <c r="C112" s="15">
        <v>0</v>
      </c>
      <c r="D112" s="16">
        <v>0.32100000000000001</v>
      </c>
    </row>
    <row r="113" spans="1:4" x14ac:dyDescent="0.2">
      <c r="A113" s="2"/>
      <c r="B113" s="7" t="s">
        <v>492</v>
      </c>
      <c r="C113" s="15">
        <v>0</v>
      </c>
      <c r="D113" s="16">
        <v>0.29299999999999998</v>
      </c>
    </row>
    <row r="114" spans="1:4" x14ac:dyDescent="0.2">
      <c r="A114" s="2"/>
      <c r="B114" s="7" t="s">
        <v>493</v>
      </c>
      <c r="C114" s="15">
        <v>0</v>
      </c>
      <c r="D114" s="16">
        <v>0.42799999999999999</v>
      </c>
    </row>
    <row r="115" spans="1:4" x14ac:dyDescent="0.2">
      <c r="A115" s="2"/>
      <c r="B115" s="7" t="s">
        <v>494</v>
      </c>
      <c r="C115" s="15">
        <v>0</v>
      </c>
      <c r="D115" s="16">
        <v>0.33500000000000002</v>
      </c>
    </row>
    <row r="116" spans="1:4" x14ac:dyDescent="0.2">
      <c r="A116" s="2"/>
      <c r="B116" s="7" t="s">
        <v>495</v>
      </c>
      <c r="C116" s="15">
        <v>0</v>
      </c>
      <c r="D116" s="16">
        <v>0.307</v>
      </c>
    </row>
    <row r="117" spans="1:4" x14ac:dyDescent="0.2">
      <c r="A117" s="2"/>
      <c r="B117" s="7" t="s">
        <v>496</v>
      </c>
      <c r="C117" s="15">
        <v>0</v>
      </c>
      <c r="D117" s="15">
        <v>0.23799999999999999</v>
      </c>
    </row>
    <row r="118" spans="1:4" x14ac:dyDescent="0.2">
      <c r="A118" s="2"/>
      <c r="B118" s="7" t="s">
        <v>497</v>
      </c>
      <c r="C118" s="15">
        <v>0</v>
      </c>
      <c r="D118" s="15">
        <v>0.18099999999999999</v>
      </c>
    </row>
    <row r="119" spans="1:4" x14ac:dyDescent="0.2">
      <c r="A119" s="2"/>
      <c r="B119" s="7" t="s">
        <v>498</v>
      </c>
      <c r="C119" s="15">
        <v>0</v>
      </c>
      <c r="D119" s="15">
        <v>0.16900000000000001</v>
      </c>
    </row>
    <row r="120" spans="1:4" ht="12" customHeight="1" x14ac:dyDescent="0.2">
      <c r="A120" s="2"/>
      <c r="B120" s="7" t="s">
        <v>499</v>
      </c>
      <c r="C120" s="15">
        <v>0</v>
      </c>
      <c r="D120" s="15">
        <v>0.248</v>
      </c>
    </row>
    <row r="121" spans="1:4" x14ac:dyDescent="0.2">
      <c r="A121" s="2"/>
      <c r="B121" s="7" t="s">
        <v>500</v>
      </c>
      <c r="C121" s="15">
        <v>0</v>
      </c>
      <c r="D121" s="15">
        <v>0.191</v>
      </c>
    </row>
    <row r="122" spans="1:4" x14ac:dyDescent="0.2">
      <c r="A122" s="2"/>
      <c r="B122" s="7" t="s">
        <v>501</v>
      </c>
      <c r="C122" s="15">
        <v>0</v>
      </c>
      <c r="D122" s="15">
        <v>0.17899999999999999</v>
      </c>
    </row>
    <row r="123" spans="1:4" ht="12" customHeight="1" x14ac:dyDescent="0.2">
      <c r="A123" s="2"/>
      <c r="B123" s="7" t="s">
        <v>502</v>
      </c>
      <c r="C123" s="15">
        <v>0</v>
      </c>
      <c r="D123" s="15">
        <v>0.26500000000000001</v>
      </c>
    </row>
    <row r="124" spans="1:4" ht="12" customHeight="1" x14ac:dyDescent="0.2">
      <c r="A124" s="2"/>
      <c r="B124" s="7" t="s">
        <v>503</v>
      </c>
      <c r="C124" s="15">
        <v>0</v>
      </c>
      <c r="D124" s="15">
        <v>0.20799999999999999</v>
      </c>
    </row>
    <row r="125" spans="1:4" ht="12.75" customHeight="1" x14ac:dyDescent="0.2">
      <c r="A125" s="2"/>
      <c r="B125" s="7" t="s">
        <v>504</v>
      </c>
      <c r="C125" s="15">
        <v>0</v>
      </c>
      <c r="D125" s="15">
        <v>0.19600000000000001</v>
      </c>
    </row>
    <row r="126" spans="1:4" x14ac:dyDescent="0.2">
      <c r="A126" s="2"/>
      <c r="B126" s="7" t="s">
        <v>505</v>
      </c>
      <c r="C126" s="15">
        <v>0</v>
      </c>
      <c r="D126" s="15">
        <v>0.27700000000000002</v>
      </c>
    </row>
    <row r="127" spans="1:4" x14ac:dyDescent="0.2">
      <c r="A127" s="2"/>
      <c r="B127" s="7" t="s">
        <v>506</v>
      </c>
      <c r="C127" s="15">
        <v>0</v>
      </c>
      <c r="D127" s="15">
        <v>0.22</v>
      </c>
    </row>
    <row r="128" spans="1:4" x14ac:dyDescent="0.2">
      <c r="A128" s="2"/>
      <c r="B128" s="7" t="s">
        <v>507</v>
      </c>
      <c r="C128" s="15">
        <v>0</v>
      </c>
      <c r="D128" s="15">
        <v>0.20799999999999999</v>
      </c>
    </row>
    <row r="129" spans="1:4" x14ac:dyDescent="0.2">
      <c r="A129" s="2"/>
      <c r="B129" s="7" t="s">
        <v>508</v>
      </c>
      <c r="C129" s="15">
        <v>0</v>
      </c>
      <c r="D129" s="15">
        <v>0.30499999999999999</v>
      </c>
    </row>
    <row r="130" spans="1:4" x14ac:dyDescent="0.2">
      <c r="A130" s="2"/>
      <c r="B130" s="7" t="s">
        <v>509</v>
      </c>
      <c r="C130" s="15">
        <v>0</v>
      </c>
      <c r="D130" s="15">
        <v>0.248</v>
      </c>
    </row>
    <row r="131" spans="1:4" x14ac:dyDescent="0.2">
      <c r="A131" s="2"/>
      <c r="B131" s="7" t="s">
        <v>510</v>
      </c>
      <c r="C131" s="15">
        <v>0</v>
      </c>
      <c r="D131" s="15">
        <v>0.23599999999999999</v>
      </c>
    </row>
    <row r="132" spans="1:4" x14ac:dyDescent="0.2">
      <c r="A132" s="2"/>
      <c r="B132" s="7" t="s">
        <v>511</v>
      </c>
      <c r="C132" s="15">
        <v>0</v>
      </c>
      <c r="D132" s="15">
        <v>0.313</v>
      </c>
    </row>
    <row r="133" spans="1:4" x14ac:dyDescent="0.2">
      <c r="A133" s="2"/>
      <c r="B133" s="7" t="s">
        <v>512</v>
      </c>
      <c r="C133" s="15">
        <v>0</v>
      </c>
      <c r="D133" s="15">
        <v>0.25600000000000001</v>
      </c>
    </row>
    <row r="134" spans="1:4" x14ac:dyDescent="0.2">
      <c r="A134" s="2"/>
      <c r="B134" s="7" t="s">
        <v>513</v>
      </c>
      <c r="C134" s="15">
        <v>0</v>
      </c>
      <c r="D134" s="15">
        <v>0.24399999999999999</v>
      </c>
    </row>
    <row r="135" spans="1:4" x14ac:dyDescent="0.2">
      <c r="A135" s="2"/>
      <c r="B135" s="7" t="s">
        <v>514</v>
      </c>
      <c r="C135" s="15">
        <v>0</v>
      </c>
      <c r="D135" s="16">
        <v>0.23799999999999999</v>
      </c>
    </row>
    <row r="136" spans="1:4" x14ac:dyDescent="0.2">
      <c r="A136" s="2"/>
      <c r="B136" s="7" t="s">
        <v>515</v>
      </c>
      <c r="C136" s="15">
        <v>0</v>
      </c>
      <c r="D136" s="16">
        <v>0.18099999999999999</v>
      </c>
    </row>
    <row r="137" spans="1:4" x14ac:dyDescent="0.2">
      <c r="A137" s="2"/>
      <c r="B137" s="7" t="s">
        <v>516</v>
      </c>
      <c r="C137" s="15">
        <v>0</v>
      </c>
      <c r="D137" s="16">
        <v>0.16900000000000001</v>
      </c>
    </row>
    <row r="138" spans="1:4" x14ac:dyDescent="0.2">
      <c r="A138" s="2"/>
      <c r="B138" s="7" t="s">
        <v>517</v>
      </c>
      <c r="C138" s="15">
        <v>0</v>
      </c>
      <c r="D138" s="16">
        <v>0.248</v>
      </c>
    </row>
    <row r="139" spans="1:4" x14ac:dyDescent="0.2">
      <c r="A139" s="2"/>
      <c r="B139" s="7" t="s">
        <v>518</v>
      </c>
      <c r="C139" s="15">
        <v>0</v>
      </c>
      <c r="D139" s="16">
        <v>0.191</v>
      </c>
    </row>
    <row r="140" spans="1:4" x14ac:dyDescent="0.2">
      <c r="A140" s="2"/>
      <c r="B140" s="7" t="s">
        <v>519</v>
      </c>
      <c r="C140" s="15">
        <v>0</v>
      </c>
      <c r="D140" s="16">
        <v>0.17899999999999999</v>
      </c>
    </row>
    <row r="141" spans="1:4" x14ac:dyDescent="0.2">
      <c r="A141" s="2"/>
      <c r="B141" s="7" t="s">
        <v>520</v>
      </c>
      <c r="C141" s="15">
        <v>0</v>
      </c>
      <c r="D141" s="16">
        <v>0.26500000000000001</v>
      </c>
    </row>
    <row r="142" spans="1:4" x14ac:dyDescent="0.2">
      <c r="A142" s="2"/>
      <c r="B142" s="7" t="s">
        <v>521</v>
      </c>
      <c r="C142" s="15">
        <v>0</v>
      </c>
      <c r="D142" s="16">
        <v>0.20799999999999999</v>
      </c>
    </row>
    <row r="143" spans="1:4" x14ac:dyDescent="0.2">
      <c r="A143" s="2"/>
      <c r="B143" s="7" t="s">
        <v>522</v>
      </c>
      <c r="C143" s="15">
        <v>0</v>
      </c>
      <c r="D143" s="16">
        <v>0.19600000000000001</v>
      </c>
    </row>
    <row r="144" spans="1:4" x14ac:dyDescent="0.2">
      <c r="B144" s="7" t="s">
        <v>523</v>
      </c>
      <c r="C144" s="15">
        <v>0</v>
      </c>
      <c r="D144" s="16">
        <v>0.27700000000000002</v>
      </c>
    </row>
    <row r="145" spans="2:12" x14ac:dyDescent="0.2">
      <c r="B145" s="7" t="s">
        <v>524</v>
      </c>
      <c r="C145" s="15">
        <v>0</v>
      </c>
      <c r="D145" s="16">
        <v>0.22</v>
      </c>
    </row>
    <row r="146" spans="2:12" x14ac:dyDescent="0.2">
      <c r="B146" s="7" t="s">
        <v>525</v>
      </c>
      <c r="C146" s="15">
        <v>0</v>
      </c>
      <c r="D146" s="16">
        <v>0.20799999999999999</v>
      </c>
    </row>
    <row r="147" spans="2:12" x14ac:dyDescent="0.2">
      <c r="B147" s="7" t="s">
        <v>526</v>
      </c>
      <c r="C147" s="15">
        <v>0</v>
      </c>
      <c r="D147" s="16">
        <v>0.30499999999999999</v>
      </c>
    </row>
    <row r="148" spans="2:12" x14ac:dyDescent="0.2">
      <c r="B148" s="7" t="s">
        <v>527</v>
      </c>
      <c r="C148" s="15">
        <v>0</v>
      </c>
      <c r="D148" s="16">
        <v>0.248</v>
      </c>
    </row>
    <row r="149" spans="2:12" x14ac:dyDescent="0.2">
      <c r="B149" s="7" t="s">
        <v>528</v>
      </c>
      <c r="C149" s="15">
        <v>0</v>
      </c>
      <c r="D149" s="16">
        <v>0.23599999999999999</v>
      </c>
    </row>
    <row r="150" spans="2:12" x14ac:dyDescent="0.2">
      <c r="B150" s="7" t="s">
        <v>529</v>
      </c>
      <c r="C150" s="15">
        <v>0</v>
      </c>
      <c r="D150" s="16">
        <v>0.313</v>
      </c>
      <c r="K150" s="16"/>
      <c r="L150" s="16"/>
    </row>
    <row r="151" spans="2:12" x14ac:dyDescent="0.2">
      <c r="B151" s="7" t="s">
        <v>530</v>
      </c>
      <c r="C151" s="15">
        <v>0</v>
      </c>
      <c r="D151" s="16">
        <v>0.25600000000000001</v>
      </c>
      <c r="K151" s="16"/>
      <c r="L151" s="16"/>
    </row>
    <row r="152" spans="2:12" x14ac:dyDescent="0.2">
      <c r="B152" s="7" t="s">
        <v>531</v>
      </c>
      <c r="C152" s="15">
        <v>0</v>
      </c>
      <c r="D152" s="16">
        <v>0.24399999999999999</v>
      </c>
      <c r="K152" s="16"/>
      <c r="L152" s="16"/>
    </row>
    <row r="153" spans="2:12" ht="12" customHeight="1" x14ac:dyDescent="0.2">
      <c r="B153" s="7" t="s">
        <v>532</v>
      </c>
      <c r="C153" s="15">
        <v>0</v>
      </c>
      <c r="D153" s="15">
        <v>0.16</v>
      </c>
      <c r="K153" s="16"/>
      <c r="L153" s="16"/>
    </row>
    <row r="154" spans="2:12" x14ac:dyDescent="0.2">
      <c r="B154" s="7" t="s">
        <v>533</v>
      </c>
      <c r="C154" s="15">
        <v>0</v>
      </c>
      <c r="D154" s="15">
        <v>0.13800000000000001</v>
      </c>
      <c r="K154" s="16"/>
      <c r="L154" s="16"/>
    </row>
    <row r="155" spans="2:12" x14ac:dyDescent="0.2">
      <c r="B155" s="7" t="s">
        <v>534</v>
      </c>
      <c r="C155" s="15">
        <v>0</v>
      </c>
      <c r="D155" s="15">
        <v>0.218</v>
      </c>
      <c r="K155" s="16"/>
      <c r="L155" s="16"/>
    </row>
    <row r="156" spans="2:12" x14ac:dyDescent="0.2">
      <c r="B156" s="7" t="s">
        <v>535</v>
      </c>
      <c r="C156" s="15">
        <v>0</v>
      </c>
      <c r="D156" s="15">
        <v>0.20100000000000001</v>
      </c>
      <c r="K156" s="16"/>
      <c r="L156" s="16"/>
    </row>
    <row r="157" spans="2:12" x14ac:dyDescent="0.2">
      <c r="B157" s="7" t="s">
        <v>536</v>
      </c>
      <c r="C157" s="15">
        <v>0</v>
      </c>
      <c r="D157" s="15">
        <v>0.27300000000000002</v>
      </c>
      <c r="K157" s="16"/>
      <c r="L157" s="16"/>
    </row>
    <row r="158" spans="2:12" x14ac:dyDescent="0.2">
      <c r="B158" s="7" t="s">
        <v>537</v>
      </c>
      <c r="C158" s="15">
        <v>0</v>
      </c>
      <c r="D158" s="15">
        <v>0.25600000000000001</v>
      </c>
      <c r="K158" s="16"/>
      <c r="L158" s="16"/>
    </row>
    <row r="159" spans="2:12" x14ac:dyDescent="0.2">
      <c r="B159" s="7" t="s">
        <v>538</v>
      </c>
      <c r="C159" s="15">
        <v>0</v>
      </c>
      <c r="D159" s="15">
        <v>0.41899999999999998</v>
      </c>
      <c r="K159" s="16"/>
      <c r="L159" s="16"/>
    </row>
    <row r="160" spans="2:12" x14ac:dyDescent="0.2">
      <c r="B160" s="7" t="s">
        <v>539</v>
      </c>
      <c r="C160" s="15">
        <v>0</v>
      </c>
      <c r="D160" s="15">
        <v>0.40200000000000002</v>
      </c>
    </row>
    <row r="161" spans="2:4" ht="12" customHeight="1" x14ac:dyDescent="0.2">
      <c r="B161" s="7" t="s">
        <v>592</v>
      </c>
      <c r="C161" s="15">
        <v>0</v>
      </c>
      <c r="D161" s="15">
        <v>0.124</v>
      </c>
    </row>
    <row r="162" spans="2:4" x14ac:dyDescent="0.2">
      <c r="B162" s="7" t="s">
        <v>593</v>
      </c>
      <c r="C162" s="15">
        <v>0</v>
      </c>
      <c r="D162" s="15">
        <v>0.182</v>
      </c>
    </row>
    <row r="163" spans="2:4" x14ac:dyDescent="0.2">
      <c r="B163" s="7" t="s">
        <v>594</v>
      </c>
      <c r="C163" s="15">
        <v>0</v>
      </c>
      <c r="D163" s="15">
        <v>0.19500000000000001</v>
      </c>
    </row>
    <row r="164" spans="2:4" x14ac:dyDescent="0.2">
      <c r="B164" s="7" t="s">
        <v>595</v>
      </c>
      <c r="C164" s="15">
        <v>0</v>
      </c>
      <c r="D164" s="15">
        <v>0.29099999999999998</v>
      </c>
    </row>
    <row r="165" spans="2:4" x14ac:dyDescent="0.2">
      <c r="B165" s="7" t="s">
        <v>596</v>
      </c>
      <c r="C165" s="15">
        <v>0</v>
      </c>
      <c r="D165" s="15">
        <v>0.28000000000000003</v>
      </c>
    </row>
    <row r="166" spans="2:4" x14ac:dyDescent="0.2">
      <c r="B166" s="7" t="s">
        <v>597</v>
      </c>
      <c r="C166" s="15">
        <v>0</v>
      </c>
      <c r="D166" s="15">
        <v>0.32600000000000001</v>
      </c>
    </row>
    <row r="167" spans="2:4" x14ac:dyDescent="0.2">
      <c r="B167" s="7" t="s">
        <v>598</v>
      </c>
      <c r="C167" s="15">
        <v>0</v>
      </c>
      <c r="D167" s="15">
        <v>0.38400000000000001</v>
      </c>
    </row>
    <row r="168" spans="2:4" ht="12" customHeight="1" x14ac:dyDescent="0.2">
      <c r="B168" s="7" t="s">
        <v>599</v>
      </c>
      <c r="C168" s="15">
        <v>0</v>
      </c>
      <c r="D168" s="15">
        <v>0.47399999999999998</v>
      </c>
    </row>
    <row r="169" spans="2:4" x14ac:dyDescent="0.2">
      <c r="B169" s="7" t="s">
        <v>600</v>
      </c>
      <c r="C169" s="15">
        <v>0</v>
      </c>
      <c r="D169" s="15">
        <v>0.36499999999999999</v>
      </c>
    </row>
    <row r="170" spans="2:4" x14ac:dyDescent="0.2">
      <c r="B170" s="7" t="s">
        <v>601</v>
      </c>
      <c r="C170" s="15">
        <v>0</v>
      </c>
      <c r="D170" s="15">
        <v>0.39300000000000002</v>
      </c>
    </row>
    <row r="171" spans="2:4" x14ac:dyDescent="0.2">
      <c r="B171" s="7" t="s">
        <v>602</v>
      </c>
      <c r="C171" s="15">
        <v>0</v>
      </c>
      <c r="D171" s="15">
        <v>0.42699999999999999</v>
      </c>
    </row>
    <row r="172" spans="2:4" x14ac:dyDescent="0.2">
      <c r="B172" s="7" t="s">
        <v>603</v>
      </c>
      <c r="C172" s="15">
        <v>0</v>
      </c>
      <c r="D172" s="15">
        <v>0.52500000000000002</v>
      </c>
    </row>
    <row r="176" spans="2:4" ht="12" customHeight="1" x14ac:dyDescent="0.2"/>
    <row r="188" ht="12" customHeight="1" x14ac:dyDescent="0.2"/>
    <row r="202" spans="2:4" ht="12" customHeight="1" x14ac:dyDescent="0.2"/>
    <row r="203" spans="2:4" ht="12" customHeight="1" x14ac:dyDescent="0.25">
      <c r="B203" s="198" t="s">
        <v>129</v>
      </c>
      <c r="C203" s="198"/>
      <c r="D203" s="198"/>
    </row>
    <row r="204" spans="2:4" x14ac:dyDescent="0.2">
      <c r="B204" s="195"/>
      <c r="C204" s="195"/>
      <c r="D204" s="195"/>
    </row>
    <row r="205" spans="2:4" x14ac:dyDescent="0.2">
      <c r="B205" s="6" t="s">
        <v>29</v>
      </c>
      <c r="C205" s="14" t="s">
        <v>3</v>
      </c>
      <c r="D205" s="14" t="s">
        <v>4</v>
      </c>
    </row>
    <row r="206" spans="2:4" x14ac:dyDescent="0.2">
      <c r="B206" s="7" t="s">
        <v>731</v>
      </c>
      <c r="C206" s="15">
        <v>0</v>
      </c>
      <c r="D206" s="15">
        <v>2.1999999999999999E-2</v>
      </c>
    </row>
    <row r="207" spans="2:4" x14ac:dyDescent="0.2">
      <c r="B207" s="3" t="s">
        <v>732</v>
      </c>
      <c r="C207" s="15">
        <v>0</v>
      </c>
      <c r="D207" s="15">
        <v>0.03</v>
      </c>
    </row>
    <row r="208" spans="2:4" x14ac:dyDescent="0.2">
      <c r="B208" s="7" t="s">
        <v>733</v>
      </c>
      <c r="C208" s="15">
        <v>0</v>
      </c>
      <c r="D208" s="15">
        <v>0.06</v>
      </c>
    </row>
    <row r="209" spans="2:4" x14ac:dyDescent="0.2">
      <c r="B209" s="7" t="s">
        <v>734</v>
      </c>
      <c r="C209" s="15">
        <v>0</v>
      </c>
      <c r="D209" s="15">
        <v>8.5999999999999993E-2</v>
      </c>
    </row>
    <row r="210" spans="2:4" x14ac:dyDescent="0.2">
      <c r="B210" s="7" t="s">
        <v>735</v>
      </c>
      <c r="C210" s="15">
        <v>0</v>
      </c>
      <c r="D210" s="15">
        <v>0.125</v>
      </c>
    </row>
    <row r="211" spans="2:4" x14ac:dyDescent="0.2">
      <c r="B211" s="7" t="s">
        <v>736</v>
      </c>
      <c r="C211" s="15">
        <v>0</v>
      </c>
      <c r="D211" s="15">
        <v>0.185</v>
      </c>
    </row>
    <row r="212" spans="2:4" x14ac:dyDescent="0.2">
      <c r="B212" s="7" t="s">
        <v>737</v>
      </c>
      <c r="C212" s="15">
        <v>0</v>
      </c>
      <c r="D212" s="15">
        <v>2.1999999999999999E-2</v>
      </c>
    </row>
    <row r="213" spans="2:4" x14ac:dyDescent="0.2">
      <c r="B213" s="7" t="s">
        <v>738</v>
      </c>
      <c r="C213" s="15">
        <v>0</v>
      </c>
      <c r="D213" s="15">
        <v>0.03</v>
      </c>
    </row>
    <row r="214" spans="2:4" x14ac:dyDescent="0.2">
      <c r="B214" s="7" t="s">
        <v>739</v>
      </c>
      <c r="C214" s="15">
        <v>0</v>
      </c>
      <c r="D214" s="15">
        <v>0.06</v>
      </c>
    </row>
    <row r="215" spans="2:4" x14ac:dyDescent="0.2">
      <c r="B215" s="7" t="s">
        <v>740</v>
      </c>
      <c r="C215" s="15">
        <v>0</v>
      </c>
      <c r="D215" s="15">
        <v>8.5999999999999993E-2</v>
      </c>
    </row>
    <row r="216" spans="2:4" x14ac:dyDescent="0.2">
      <c r="B216" s="7" t="s">
        <v>741</v>
      </c>
      <c r="C216" s="15">
        <v>0</v>
      </c>
      <c r="D216" s="15">
        <v>0.125</v>
      </c>
    </row>
    <row r="217" spans="2:4" x14ac:dyDescent="0.2">
      <c r="B217" s="7" t="s">
        <v>742</v>
      </c>
      <c r="C217" s="15">
        <v>0</v>
      </c>
      <c r="D217" s="15">
        <v>0.185</v>
      </c>
    </row>
    <row r="218" spans="2:4" x14ac:dyDescent="0.2">
      <c r="B218" s="7" t="s">
        <v>359</v>
      </c>
      <c r="C218" s="15">
        <v>0</v>
      </c>
      <c r="D218" s="15">
        <v>4.2000000000000003E-2</v>
      </c>
    </row>
    <row r="219" spans="2:4" x14ac:dyDescent="0.2">
      <c r="B219" s="7" t="s">
        <v>360</v>
      </c>
      <c r="C219" s="15">
        <v>0</v>
      </c>
      <c r="D219" s="15">
        <v>5.8000000000000003E-2</v>
      </c>
    </row>
    <row r="220" spans="2:4" x14ac:dyDescent="0.2">
      <c r="B220" s="7" t="s">
        <v>361</v>
      </c>
      <c r="C220" s="15">
        <v>0</v>
      </c>
      <c r="D220" s="15">
        <v>9.7000000000000003E-2</v>
      </c>
    </row>
    <row r="221" spans="2:4" x14ac:dyDescent="0.2">
      <c r="B221" s="7" t="s">
        <v>362</v>
      </c>
      <c r="C221" s="15">
        <v>0</v>
      </c>
      <c r="D221" s="15">
        <v>0.11600000000000001</v>
      </c>
    </row>
    <row r="222" spans="2:4" x14ac:dyDescent="0.2">
      <c r="B222" s="7" t="s">
        <v>363</v>
      </c>
      <c r="C222" s="15">
        <v>0</v>
      </c>
      <c r="D222" s="15">
        <v>0.161</v>
      </c>
    </row>
    <row r="223" spans="2:4" x14ac:dyDescent="0.2">
      <c r="B223" s="7" t="s">
        <v>364</v>
      </c>
      <c r="C223" s="15">
        <v>0</v>
      </c>
      <c r="D223" s="15">
        <v>0.21299999999999999</v>
      </c>
    </row>
    <row r="224" spans="2:4" x14ac:dyDescent="0.2">
      <c r="B224" s="7" t="s">
        <v>365</v>
      </c>
      <c r="C224" s="15">
        <v>0</v>
      </c>
      <c r="D224" s="15">
        <v>0.12</v>
      </c>
    </row>
    <row r="225" spans="2:4" x14ac:dyDescent="0.2">
      <c r="B225" s="7" t="s">
        <v>366</v>
      </c>
      <c r="C225" s="15">
        <v>0</v>
      </c>
      <c r="D225" s="15">
        <v>0.12</v>
      </c>
    </row>
    <row r="226" spans="2:4" x14ac:dyDescent="0.2">
      <c r="B226" s="7" t="s">
        <v>367</v>
      </c>
      <c r="C226" s="15">
        <v>0</v>
      </c>
      <c r="D226" s="15">
        <v>0.2</v>
      </c>
    </row>
    <row r="227" spans="2:4" x14ac:dyDescent="0.2">
      <c r="B227" s="7" t="s">
        <v>368</v>
      </c>
      <c r="C227" s="15">
        <v>0</v>
      </c>
      <c r="D227" s="15">
        <v>0.22</v>
      </c>
    </row>
    <row r="228" spans="2:4" x14ac:dyDescent="0.2">
      <c r="B228" s="7" t="s">
        <v>369</v>
      </c>
      <c r="C228" s="15">
        <v>0</v>
      </c>
      <c r="D228" s="15">
        <v>0.28999999999999998</v>
      </c>
    </row>
    <row r="229" spans="2:4" x14ac:dyDescent="0.2">
      <c r="B229" s="7" t="s">
        <v>370</v>
      </c>
      <c r="C229" s="15">
        <v>0</v>
      </c>
      <c r="D229" s="15">
        <v>0.32100000000000001</v>
      </c>
    </row>
    <row r="230" spans="2:4" x14ac:dyDescent="0.2">
      <c r="B230" s="7" t="s">
        <v>371</v>
      </c>
      <c r="C230" s="15">
        <v>0</v>
      </c>
      <c r="D230" s="15">
        <v>0.17</v>
      </c>
    </row>
    <row r="231" spans="2:4" x14ac:dyDescent="0.2">
      <c r="B231" s="7" t="s">
        <v>372</v>
      </c>
      <c r="C231" s="15">
        <v>0</v>
      </c>
      <c r="D231" s="15">
        <v>4.7E-2</v>
      </c>
    </row>
    <row r="232" spans="2:4" x14ac:dyDescent="0.2">
      <c r="B232" s="7" t="s">
        <v>373</v>
      </c>
      <c r="C232" s="15">
        <v>0</v>
      </c>
      <c r="D232" s="15">
        <v>6.4000000000000001E-2</v>
      </c>
    </row>
    <row r="233" spans="2:4" x14ac:dyDescent="0.2">
      <c r="B233" s="7" t="s">
        <v>374</v>
      </c>
      <c r="C233" s="15">
        <v>0</v>
      </c>
      <c r="D233" s="15">
        <v>0.113</v>
      </c>
    </row>
    <row r="234" spans="2:4" x14ac:dyDescent="0.2">
      <c r="B234" s="7" t="s">
        <v>375</v>
      </c>
      <c r="C234" s="15">
        <v>0</v>
      </c>
      <c r="D234" s="15">
        <v>0.14499999999999999</v>
      </c>
    </row>
    <row r="235" spans="2:4" x14ac:dyDescent="0.2">
      <c r="B235" s="7" t="s">
        <v>376</v>
      </c>
      <c r="C235" s="15">
        <v>0</v>
      </c>
      <c r="D235" s="15">
        <v>0.17799999999999999</v>
      </c>
    </row>
    <row r="236" spans="2:4" x14ac:dyDescent="0.2">
      <c r="B236" s="7" t="s">
        <v>377</v>
      </c>
      <c r="C236" s="15">
        <v>0</v>
      </c>
      <c r="D236" s="15">
        <v>0.105</v>
      </c>
    </row>
    <row r="237" spans="2:4" x14ac:dyDescent="0.2">
      <c r="B237" s="7" t="s">
        <v>378</v>
      </c>
      <c r="C237" s="15">
        <v>0</v>
      </c>
      <c r="D237" s="15">
        <v>0.13</v>
      </c>
    </row>
    <row r="238" spans="2:4" x14ac:dyDescent="0.2">
      <c r="B238" s="7" t="s">
        <v>379</v>
      </c>
      <c r="C238" s="15">
        <v>0</v>
      </c>
      <c r="D238" s="15">
        <v>0.20300000000000001</v>
      </c>
    </row>
    <row r="239" spans="2:4" x14ac:dyDescent="0.2">
      <c r="B239" s="7" t="s">
        <v>380</v>
      </c>
      <c r="C239" s="15">
        <v>0</v>
      </c>
      <c r="D239" s="15">
        <v>0.24299999999999999</v>
      </c>
    </row>
    <row r="240" spans="2:4" x14ac:dyDescent="0.2">
      <c r="B240" s="7" t="s">
        <v>381</v>
      </c>
      <c r="C240" s="15">
        <v>0</v>
      </c>
      <c r="D240" s="15">
        <v>0.31</v>
      </c>
    </row>
    <row r="241" spans="2:4" x14ac:dyDescent="0.2">
      <c r="B241" s="7" t="s">
        <v>382</v>
      </c>
      <c r="C241" s="15">
        <v>0</v>
      </c>
      <c r="D241" s="15">
        <v>0.124</v>
      </c>
    </row>
    <row r="242" spans="2:4" x14ac:dyDescent="0.2">
      <c r="B242" s="7" t="s">
        <v>383</v>
      </c>
      <c r="C242" s="15">
        <v>0</v>
      </c>
      <c r="D242" s="15">
        <v>0.124</v>
      </c>
    </row>
    <row r="243" spans="2:4" x14ac:dyDescent="0.2">
      <c r="B243" s="7" t="s">
        <v>384</v>
      </c>
      <c r="C243" s="15">
        <v>0</v>
      </c>
      <c r="D243" s="15">
        <v>0.13900000000000001</v>
      </c>
    </row>
    <row r="244" spans="2:4" x14ac:dyDescent="0.2">
      <c r="B244" s="7" t="s">
        <v>385</v>
      </c>
      <c r="C244" s="15">
        <v>0</v>
      </c>
      <c r="D244" s="15">
        <v>0.20499999999999999</v>
      </c>
    </row>
    <row r="245" spans="2:4" x14ac:dyDescent="0.2">
      <c r="B245" s="7" t="s">
        <v>386</v>
      </c>
      <c r="C245" s="15">
        <v>0</v>
      </c>
      <c r="D245" s="15">
        <v>0.21199999999999999</v>
      </c>
    </row>
    <row r="246" spans="2:4" x14ac:dyDescent="0.2">
      <c r="B246" s="7" t="s">
        <v>387</v>
      </c>
      <c r="C246" s="15">
        <v>0</v>
      </c>
      <c r="D246" s="15">
        <v>0.124</v>
      </c>
    </row>
    <row r="247" spans="2:4" x14ac:dyDescent="0.2">
      <c r="B247" s="7" t="s">
        <v>388</v>
      </c>
      <c r="C247" s="15">
        <v>0</v>
      </c>
      <c r="D247" s="15">
        <v>0.124</v>
      </c>
    </row>
    <row r="248" spans="2:4" x14ac:dyDescent="0.2">
      <c r="B248" s="7" t="s">
        <v>389</v>
      </c>
      <c r="C248" s="15">
        <v>0</v>
      </c>
      <c r="D248" s="15">
        <v>0.21199999999999999</v>
      </c>
    </row>
    <row r="249" spans="2:4" x14ac:dyDescent="0.2">
      <c r="B249" s="7" t="s">
        <v>390</v>
      </c>
      <c r="C249" s="15">
        <v>0</v>
      </c>
      <c r="D249" s="15">
        <v>0.28299999999999997</v>
      </c>
    </row>
    <row r="250" spans="2:4" x14ac:dyDescent="0.2">
      <c r="B250" s="7" t="s">
        <v>391</v>
      </c>
      <c r="C250" s="15">
        <v>0</v>
      </c>
      <c r="D250" s="15">
        <v>0.313</v>
      </c>
    </row>
    <row r="251" spans="2:4" x14ac:dyDescent="0.2">
      <c r="B251" s="7" t="s">
        <v>389</v>
      </c>
      <c r="C251" s="15">
        <v>0</v>
      </c>
      <c r="D251" s="15">
        <v>0.17</v>
      </c>
    </row>
    <row r="252" spans="2:4" x14ac:dyDescent="0.2">
      <c r="B252" s="7" t="s">
        <v>605</v>
      </c>
      <c r="C252" s="15">
        <v>0</v>
      </c>
      <c r="D252" s="15">
        <v>0.16400000000000001</v>
      </c>
    </row>
    <row r="253" spans="2:4" x14ac:dyDescent="0.2">
      <c r="B253" s="7" t="s">
        <v>606</v>
      </c>
      <c r="C253" s="15">
        <v>0</v>
      </c>
      <c r="D253" s="15">
        <v>0.16400000000000001</v>
      </c>
    </row>
    <row r="254" spans="2:4" x14ac:dyDescent="0.2">
      <c r="B254" s="7" t="s">
        <v>392</v>
      </c>
      <c r="C254" s="15">
        <v>0</v>
      </c>
      <c r="D254" s="15">
        <v>7.8E-2</v>
      </c>
    </row>
    <row r="255" spans="2:4" x14ac:dyDescent="0.2">
      <c r="B255" s="7" t="s">
        <v>393</v>
      </c>
      <c r="C255" s="15">
        <v>0</v>
      </c>
      <c r="D255" s="15">
        <v>9.6000000000000002E-2</v>
      </c>
    </row>
    <row r="256" spans="2:4" x14ac:dyDescent="0.2">
      <c r="B256" s="7" t="s">
        <v>394</v>
      </c>
      <c r="C256" s="15">
        <v>0</v>
      </c>
      <c r="D256" s="15">
        <v>0.13700000000000001</v>
      </c>
    </row>
    <row r="257" spans="2:4" x14ac:dyDescent="0.2">
      <c r="B257" s="7" t="s">
        <v>395</v>
      </c>
      <c r="C257" s="15">
        <v>0</v>
      </c>
      <c r="D257" s="15">
        <v>0.18</v>
      </c>
    </row>
    <row r="258" spans="2:4" x14ac:dyDescent="0.2">
      <c r="B258" s="7" t="s">
        <v>396</v>
      </c>
      <c r="C258" s="15">
        <v>0</v>
      </c>
      <c r="D258" s="15">
        <v>0.224</v>
      </c>
    </row>
    <row r="259" spans="2:4" x14ac:dyDescent="0.2">
      <c r="B259" s="7" t="s">
        <v>398</v>
      </c>
      <c r="C259" s="15">
        <v>0</v>
      </c>
      <c r="D259" s="15">
        <v>0.12</v>
      </c>
    </row>
    <row r="260" spans="2:4" x14ac:dyDescent="0.2">
      <c r="B260" s="7" t="s">
        <v>397</v>
      </c>
      <c r="C260" s="15">
        <v>0</v>
      </c>
      <c r="D260" s="15">
        <v>0.12</v>
      </c>
    </row>
    <row r="261" spans="2:4" x14ac:dyDescent="0.2">
      <c r="B261" s="7" t="s">
        <v>399</v>
      </c>
      <c r="C261" s="15">
        <v>0</v>
      </c>
      <c r="D261" s="15">
        <v>0.2</v>
      </c>
    </row>
    <row r="262" spans="2:4" x14ac:dyDescent="0.2">
      <c r="B262" s="7" t="s">
        <v>400</v>
      </c>
      <c r="C262" s="15">
        <v>0</v>
      </c>
      <c r="D262" s="15">
        <v>0.22</v>
      </c>
    </row>
    <row r="263" spans="2:4" x14ac:dyDescent="0.2">
      <c r="B263" s="7" t="s">
        <v>401</v>
      </c>
      <c r="C263" s="15">
        <v>0</v>
      </c>
      <c r="D263" s="15">
        <v>0.28999999999999998</v>
      </c>
    </row>
    <row r="264" spans="2:4" x14ac:dyDescent="0.2">
      <c r="B264" s="7" t="s">
        <v>402</v>
      </c>
      <c r="C264" s="15">
        <v>0</v>
      </c>
      <c r="D264" s="15">
        <v>0.14799999999999999</v>
      </c>
    </row>
    <row r="265" spans="2:4" x14ac:dyDescent="0.2">
      <c r="B265" s="7" t="s">
        <v>403</v>
      </c>
      <c r="C265" s="15">
        <v>0</v>
      </c>
      <c r="D265" s="15">
        <v>0.28000000000000003</v>
      </c>
    </row>
    <row r="266" spans="2:4" x14ac:dyDescent="0.2">
      <c r="B266" s="7" t="s">
        <v>404</v>
      </c>
      <c r="C266" s="15">
        <v>0</v>
      </c>
      <c r="D266" s="15">
        <v>0.36</v>
      </c>
    </row>
    <row r="267" spans="2:4" x14ac:dyDescent="0.2">
      <c r="B267" s="7" t="s">
        <v>405</v>
      </c>
      <c r="C267" s="15">
        <v>0</v>
      </c>
      <c r="D267" s="15">
        <v>0.39700000000000002</v>
      </c>
    </row>
    <row r="268" spans="2:4" x14ac:dyDescent="0.2">
      <c r="B268" s="4" t="s">
        <v>540</v>
      </c>
      <c r="C268" s="17">
        <v>0</v>
      </c>
      <c r="D268" s="17">
        <v>6.0999999999999999E-2</v>
      </c>
    </row>
    <row r="269" spans="2:4" x14ac:dyDescent="0.2">
      <c r="B269" s="4" t="s">
        <v>541</v>
      </c>
      <c r="C269" s="17">
        <v>0</v>
      </c>
      <c r="D269" s="17">
        <v>0.10100000000000001</v>
      </c>
    </row>
    <row r="270" spans="2:4" x14ac:dyDescent="0.2">
      <c r="B270" s="4" t="s">
        <v>542</v>
      </c>
      <c r="C270" s="17">
        <v>0</v>
      </c>
      <c r="D270" s="17">
        <v>0.13100000000000001</v>
      </c>
    </row>
    <row r="271" spans="2:4" x14ac:dyDescent="0.2">
      <c r="B271" s="4" t="s">
        <v>543</v>
      </c>
      <c r="C271" s="17">
        <v>0</v>
      </c>
      <c r="D271" s="17">
        <v>0.14499999999999999</v>
      </c>
    </row>
    <row r="272" spans="2:4" x14ac:dyDescent="0.2">
      <c r="B272" s="4" t="s">
        <v>544</v>
      </c>
      <c r="C272" s="17">
        <v>0</v>
      </c>
      <c r="D272" s="17">
        <v>0.17599999999999999</v>
      </c>
    </row>
    <row r="273" spans="2:4" x14ac:dyDescent="0.2">
      <c r="B273" s="4" t="s">
        <v>545</v>
      </c>
      <c r="C273" s="17">
        <v>0</v>
      </c>
      <c r="D273" s="17">
        <v>0.19600000000000001</v>
      </c>
    </row>
    <row r="274" spans="2:4" x14ac:dyDescent="0.2">
      <c r="B274" s="4" t="s">
        <v>546</v>
      </c>
      <c r="C274" s="17">
        <v>0</v>
      </c>
      <c r="D274" s="17">
        <v>0.1</v>
      </c>
    </row>
    <row r="275" spans="2:4" x14ac:dyDescent="0.2">
      <c r="B275" s="4" t="s">
        <v>547</v>
      </c>
      <c r="C275" s="17">
        <v>0</v>
      </c>
      <c r="D275" s="17">
        <v>0.13500000000000001</v>
      </c>
    </row>
    <row r="276" spans="2:4" x14ac:dyDescent="0.2">
      <c r="B276" s="4" t="s">
        <v>548</v>
      </c>
      <c r="C276" s="17">
        <v>0</v>
      </c>
      <c r="D276" s="17">
        <v>0.17100000000000001</v>
      </c>
    </row>
    <row r="277" spans="2:4" x14ac:dyDescent="0.2">
      <c r="B277" s="4" t="s">
        <v>549</v>
      </c>
      <c r="C277" s="17">
        <v>0</v>
      </c>
      <c r="D277" s="17">
        <v>0.19</v>
      </c>
    </row>
    <row r="278" spans="2:4" x14ac:dyDescent="0.2">
      <c r="B278" s="4" t="s">
        <v>550</v>
      </c>
      <c r="C278" s="17">
        <v>0</v>
      </c>
      <c r="D278" s="17">
        <v>0.21099999999999999</v>
      </c>
    </row>
    <row r="279" spans="2:4" x14ac:dyDescent="0.2">
      <c r="B279" s="4" t="s">
        <v>551</v>
      </c>
      <c r="C279" s="17">
        <v>0</v>
      </c>
      <c r="D279" s="17">
        <v>0.22500000000000001</v>
      </c>
    </row>
    <row r="280" spans="2:4" x14ac:dyDescent="0.2">
      <c r="B280" s="4" t="s">
        <v>552</v>
      </c>
      <c r="C280" s="17">
        <v>0</v>
      </c>
      <c r="D280" s="17">
        <v>0.151</v>
      </c>
    </row>
    <row r="281" spans="2:4" x14ac:dyDescent="0.2">
      <c r="B281" s="4" t="s">
        <v>553</v>
      </c>
      <c r="C281" s="17">
        <v>0</v>
      </c>
      <c r="D281" s="17">
        <v>0.161</v>
      </c>
    </row>
    <row r="282" spans="2:4" x14ac:dyDescent="0.2">
      <c r="B282" s="4" t="s">
        <v>554</v>
      </c>
      <c r="C282" s="17">
        <v>0</v>
      </c>
      <c r="D282" s="17">
        <v>0.17799999999999999</v>
      </c>
    </row>
    <row r="283" spans="2:4" x14ac:dyDescent="0.2">
      <c r="B283" s="4" t="s">
        <v>555</v>
      </c>
      <c r="C283" s="17">
        <v>0</v>
      </c>
      <c r="D283" s="17">
        <v>0.19</v>
      </c>
    </row>
    <row r="284" spans="2:4" x14ac:dyDescent="0.2">
      <c r="B284" s="4" t="s">
        <v>556</v>
      </c>
      <c r="C284" s="17">
        <v>0</v>
      </c>
      <c r="D284" s="17">
        <v>0.218</v>
      </c>
    </row>
    <row r="285" spans="2:4" x14ac:dyDescent="0.2">
      <c r="B285" s="4" t="s">
        <v>557</v>
      </c>
      <c r="C285" s="17">
        <v>0</v>
      </c>
      <c r="D285" s="17">
        <v>0.22600000000000001</v>
      </c>
    </row>
    <row r="286" spans="2:4" x14ac:dyDescent="0.2">
      <c r="B286" s="4" t="s">
        <v>558</v>
      </c>
      <c r="C286" s="17">
        <v>0</v>
      </c>
      <c r="D286" s="17">
        <v>0.151</v>
      </c>
    </row>
    <row r="287" spans="2:4" x14ac:dyDescent="0.2">
      <c r="B287" s="4" t="s">
        <v>559</v>
      </c>
      <c r="C287" s="17">
        <v>0</v>
      </c>
      <c r="D287" s="17">
        <v>0.161</v>
      </c>
    </row>
    <row r="288" spans="2:4" x14ac:dyDescent="0.2">
      <c r="B288" s="4" t="s">
        <v>560</v>
      </c>
      <c r="C288" s="17">
        <v>0</v>
      </c>
      <c r="D288" s="17">
        <v>0.17799999999999999</v>
      </c>
    </row>
    <row r="289" spans="2:4" x14ac:dyDescent="0.2">
      <c r="B289" s="4" t="s">
        <v>561</v>
      </c>
      <c r="C289" s="17">
        <v>0</v>
      </c>
      <c r="D289" s="17">
        <v>0.19</v>
      </c>
    </row>
    <row r="290" spans="2:4" x14ac:dyDescent="0.2">
      <c r="B290" s="4" t="s">
        <v>562</v>
      </c>
      <c r="C290" s="17">
        <v>0</v>
      </c>
      <c r="D290" s="17">
        <v>0.218</v>
      </c>
    </row>
    <row r="291" spans="2:4" x14ac:dyDescent="0.2">
      <c r="B291" s="4" t="s">
        <v>563</v>
      </c>
      <c r="C291" s="17">
        <v>0</v>
      </c>
      <c r="D291" s="17">
        <v>0.22600000000000001</v>
      </c>
    </row>
    <row r="292" spans="2:4" x14ac:dyDescent="0.2">
      <c r="B292" s="4" t="s">
        <v>564</v>
      </c>
      <c r="C292" s="17">
        <v>0</v>
      </c>
      <c r="D292" s="17">
        <v>0.11600000000000001</v>
      </c>
    </row>
    <row r="293" spans="2:4" x14ac:dyDescent="0.2">
      <c r="B293" s="4" t="s">
        <v>565</v>
      </c>
      <c r="C293" s="17">
        <v>0</v>
      </c>
      <c r="D293" s="17">
        <v>0.17199999999999999</v>
      </c>
    </row>
    <row r="294" spans="2:4" x14ac:dyDescent="0.2">
      <c r="B294" s="4" t="s">
        <v>566</v>
      </c>
      <c r="C294" s="17">
        <v>0</v>
      </c>
      <c r="D294" s="17">
        <v>0.23400000000000001</v>
      </c>
    </row>
    <row r="295" spans="2:4" x14ac:dyDescent="0.2">
      <c r="B295" s="4" t="s">
        <v>567</v>
      </c>
      <c r="C295" s="17">
        <v>0</v>
      </c>
      <c r="D295" s="17">
        <v>0.34699999999999998</v>
      </c>
    </row>
    <row r="296" spans="2:4" x14ac:dyDescent="0.2">
      <c r="B296" s="7" t="s">
        <v>307</v>
      </c>
      <c r="C296" s="15">
        <v>0</v>
      </c>
      <c r="D296" s="15">
        <v>4.2000000000000003E-2</v>
      </c>
    </row>
    <row r="297" spans="2:4" x14ac:dyDescent="0.2">
      <c r="B297" s="7" t="s">
        <v>308</v>
      </c>
      <c r="C297" s="15">
        <v>0</v>
      </c>
      <c r="D297" s="15">
        <v>5.8000000000000003E-2</v>
      </c>
    </row>
    <row r="298" spans="2:4" x14ac:dyDescent="0.2">
      <c r="B298" s="7" t="s">
        <v>311</v>
      </c>
      <c r="C298" s="15">
        <v>0</v>
      </c>
      <c r="D298" s="15">
        <v>9.7000000000000003E-2</v>
      </c>
    </row>
    <row r="299" spans="2:4" x14ac:dyDescent="0.2">
      <c r="B299" s="7" t="s">
        <v>309</v>
      </c>
      <c r="C299" s="15">
        <v>0</v>
      </c>
      <c r="D299" s="15">
        <v>0.11600000000000001</v>
      </c>
    </row>
    <row r="300" spans="2:4" x14ac:dyDescent="0.2">
      <c r="B300" s="7" t="s">
        <v>310</v>
      </c>
      <c r="C300" s="15">
        <v>0</v>
      </c>
      <c r="D300" s="15">
        <v>0.161</v>
      </c>
    </row>
    <row r="301" spans="2:4" x14ac:dyDescent="0.2">
      <c r="B301" s="7" t="s">
        <v>312</v>
      </c>
      <c r="C301" s="15">
        <v>0</v>
      </c>
      <c r="D301" s="15">
        <v>0.21299999999999999</v>
      </c>
    </row>
    <row r="302" spans="2:4" x14ac:dyDescent="0.2">
      <c r="B302" s="7" t="s">
        <v>313</v>
      </c>
      <c r="C302" s="15">
        <v>0</v>
      </c>
      <c r="D302" s="15">
        <v>0.12</v>
      </c>
    </row>
    <row r="303" spans="2:4" x14ac:dyDescent="0.2">
      <c r="B303" s="7" t="s">
        <v>314</v>
      </c>
      <c r="C303" s="15">
        <v>0</v>
      </c>
      <c r="D303" s="15">
        <v>0.12</v>
      </c>
    </row>
    <row r="304" spans="2:4" x14ac:dyDescent="0.2">
      <c r="B304" s="7" t="s">
        <v>315</v>
      </c>
      <c r="C304" s="15">
        <v>0</v>
      </c>
      <c r="D304" s="15">
        <v>0.2</v>
      </c>
    </row>
    <row r="305" spans="2:5" x14ac:dyDescent="0.2">
      <c r="B305" s="7" t="s">
        <v>316</v>
      </c>
      <c r="C305" s="15">
        <v>0</v>
      </c>
      <c r="D305" s="15">
        <v>0.22</v>
      </c>
    </row>
    <row r="306" spans="2:5" x14ac:dyDescent="0.2">
      <c r="B306" s="7" t="s">
        <v>317</v>
      </c>
      <c r="C306" s="15">
        <v>0</v>
      </c>
      <c r="D306" s="15">
        <v>0.28999999999999998</v>
      </c>
    </row>
    <row r="307" spans="2:5" x14ac:dyDescent="0.2">
      <c r="B307" s="7" t="s">
        <v>318</v>
      </c>
      <c r="C307" s="15">
        <v>0</v>
      </c>
      <c r="D307" s="15">
        <v>0.32100000000000001</v>
      </c>
    </row>
    <row r="308" spans="2:5" x14ac:dyDescent="0.2">
      <c r="B308" s="7" t="s">
        <v>320</v>
      </c>
      <c r="C308" s="15">
        <v>0</v>
      </c>
      <c r="D308" s="15">
        <v>0.17</v>
      </c>
    </row>
    <row r="309" spans="2:5" x14ac:dyDescent="0.2">
      <c r="B309" s="7" t="s">
        <v>321</v>
      </c>
      <c r="C309" s="15">
        <v>0</v>
      </c>
      <c r="D309" s="15">
        <v>4.7E-2</v>
      </c>
    </row>
    <row r="310" spans="2:5" x14ac:dyDescent="0.2">
      <c r="B310" s="7" t="s">
        <v>322</v>
      </c>
      <c r="C310" s="15">
        <v>0</v>
      </c>
      <c r="D310" s="15">
        <v>6.4000000000000001E-2</v>
      </c>
    </row>
    <row r="311" spans="2:5" x14ac:dyDescent="0.2">
      <c r="B311" s="7" t="s">
        <v>323</v>
      </c>
      <c r="C311" s="15">
        <v>0</v>
      </c>
      <c r="D311" s="15">
        <v>0.113</v>
      </c>
    </row>
    <row r="312" spans="2:5" x14ac:dyDescent="0.2">
      <c r="B312" s="7" t="s">
        <v>324</v>
      </c>
      <c r="C312" s="15">
        <v>0</v>
      </c>
      <c r="D312" s="15">
        <v>0.14499999999999999</v>
      </c>
    </row>
    <row r="313" spans="2:5" x14ac:dyDescent="0.2">
      <c r="B313" s="7" t="s">
        <v>325</v>
      </c>
      <c r="C313" s="15">
        <v>0</v>
      </c>
      <c r="D313" s="15">
        <v>0.17799999999999999</v>
      </c>
    </row>
    <row r="314" spans="2:5" x14ac:dyDescent="0.2">
      <c r="B314" s="7" t="s">
        <v>326</v>
      </c>
      <c r="C314" s="15">
        <v>0</v>
      </c>
      <c r="D314" s="15">
        <v>0.105</v>
      </c>
      <c r="E314" s="28"/>
    </row>
    <row r="315" spans="2:5" x14ac:dyDescent="0.2">
      <c r="B315" s="7" t="s">
        <v>327</v>
      </c>
      <c r="C315" s="15">
        <v>0</v>
      </c>
      <c r="D315" s="15">
        <v>0.13</v>
      </c>
      <c r="E315" s="29"/>
    </row>
    <row r="316" spans="2:5" x14ac:dyDescent="0.2">
      <c r="B316" s="7" t="s">
        <v>328</v>
      </c>
      <c r="C316" s="15">
        <v>0</v>
      </c>
      <c r="D316" s="15">
        <v>0.20300000000000001</v>
      </c>
    </row>
    <row r="317" spans="2:5" x14ac:dyDescent="0.2">
      <c r="B317" s="7" t="s">
        <v>329</v>
      </c>
      <c r="C317" s="15">
        <v>0</v>
      </c>
      <c r="D317" s="15">
        <v>0.24299999999999999</v>
      </c>
    </row>
    <row r="318" spans="2:5" x14ac:dyDescent="0.2">
      <c r="B318" s="7" t="s">
        <v>330</v>
      </c>
      <c r="C318" s="15">
        <v>0</v>
      </c>
      <c r="D318" s="15">
        <v>0.31</v>
      </c>
    </row>
    <row r="319" spans="2:5" x14ac:dyDescent="0.2">
      <c r="B319" s="7" t="s">
        <v>331</v>
      </c>
      <c r="C319" s="15">
        <v>0</v>
      </c>
      <c r="D319" s="15">
        <v>0.124</v>
      </c>
    </row>
    <row r="320" spans="2:5" x14ac:dyDescent="0.2">
      <c r="B320" s="7" t="s">
        <v>332</v>
      </c>
      <c r="C320" s="15">
        <v>0</v>
      </c>
      <c r="D320" s="15">
        <v>0.124</v>
      </c>
    </row>
    <row r="321" spans="2:4" x14ac:dyDescent="0.2">
      <c r="B321" s="7" t="s">
        <v>333</v>
      </c>
      <c r="C321" s="15">
        <v>0</v>
      </c>
      <c r="D321" s="15">
        <v>0.13900000000000001</v>
      </c>
    </row>
    <row r="322" spans="2:4" x14ac:dyDescent="0.2">
      <c r="B322" s="7" t="s">
        <v>334</v>
      </c>
      <c r="C322" s="15">
        <v>0</v>
      </c>
      <c r="D322" s="15">
        <v>0.20499999999999999</v>
      </c>
    </row>
    <row r="323" spans="2:4" x14ac:dyDescent="0.2">
      <c r="B323" s="7" t="s">
        <v>335</v>
      </c>
      <c r="C323" s="15">
        <v>0</v>
      </c>
      <c r="D323" s="15">
        <v>0.21199999999999999</v>
      </c>
    </row>
    <row r="324" spans="2:4" x14ac:dyDescent="0.2">
      <c r="B324" s="7" t="s">
        <v>336</v>
      </c>
      <c r="C324" s="15">
        <v>0</v>
      </c>
      <c r="D324" s="15">
        <v>0.124</v>
      </c>
    </row>
    <row r="325" spans="2:4" x14ac:dyDescent="0.2">
      <c r="B325" s="7" t="s">
        <v>337</v>
      </c>
      <c r="C325" s="15">
        <v>0</v>
      </c>
      <c r="D325" s="15">
        <v>0.124</v>
      </c>
    </row>
    <row r="326" spans="2:4" x14ac:dyDescent="0.2">
      <c r="B326" s="7" t="s">
        <v>338</v>
      </c>
      <c r="C326" s="15">
        <v>0</v>
      </c>
      <c r="D326" s="15">
        <v>0.21199999999999999</v>
      </c>
    </row>
    <row r="327" spans="2:4" x14ac:dyDescent="0.2">
      <c r="B327" s="7" t="s">
        <v>339</v>
      </c>
      <c r="C327" s="15">
        <v>0</v>
      </c>
      <c r="D327" s="15">
        <v>0.28299999999999997</v>
      </c>
    </row>
    <row r="328" spans="2:4" x14ac:dyDescent="0.2">
      <c r="B328" s="7" t="s">
        <v>340</v>
      </c>
      <c r="C328" s="15">
        <v>0</v>
      </c>
      <c r="D328" s="15">
        <v>0.313</v>
      </c>
    </row>
    <row r="329" spans="2:4" x14ac:dyDescent="0.2">
      <c r="B329" s="7" t="s">
        <v>341</v>
      </c>
      <c r="C329" s="15">
        <v>0</v>
      </c>
      <c r="D329" s="15">
        <v>0.17</v>
      </c>
    </row>
    <row r="330" spans="2:4" x14ac:dyDescent="0.2">
      <c r="B330" s="7" t="s">
        <v>342</v>
      </c>
      <c r="C330" s="15">
        <v>0</v>
      </c>
      <c r="D330" s="15">
        <v>0.16400000000000001</v>
      </c>
    </row>
    <row r="331" spans="2:4" x14ac:dyDescent="0.2">
      <c r="B331" s="7" t="s">
        <v>343</v>
      </c>
      <c r="C331" s="15">
        <v>0</v>
      </c>
      <c r="D331" s="15">
        <v>7.8E-2</v>
      </c>
    </row>
    <row r="332" spans="2:4" x14ac:dyDescent="0.2">
      <c r="B332" s="7" t="s">
        <v>344</v>
      </c>
      <c r="C332" s="15">
        <v>0</v>
      </c>
      <c r="D332" s="15">
        <v>9.6000000000000002E-2</v>
      </c>
    </row>
    <row r="333" spans="2:4" x14ac:dyDescent="0.2">
      <c r="B333" s="7" t="s">
        <v>345</v>
      </c>
      <c r="C333" s="15">
        <v>0</v>
      </c>
      <c r="D333" s="15">
        <v>0.13700000000000001</v>
      </c>
    </row>
    <row r="334" spans="2:4" x14ac:dyDescent="0.2">
      <c r="B334" s="7" t="s">
        <v>346</v>
      </c>
      <c r="C334" s="15">
        <v>0</v>
      </c>
      <c r="D334" s="15">
        <v>0.18</v>
      </c>
    </row>
    <row r="335" spans="2:4" x14ac:dyDescent="0.2">
      <c r="B335" s="7" t="s">
        <v>347</v>
      </c>
      <c r="C335" s="15">
        <v>0</v>
      </c>
      <c r="D335" s="15">
        <v>0.224</v>
      </c>
    </row>
    <row r="336" spans="2:4" x14ac:dyDescent="0.2">
      <c r="B336" s="7" t="s">
        <v>349</v>
      </c>
      <c r="C336" s="15">
        <v>0</v>
      </c>
      <c r="D336" s="15">
        <v>0.12</v>
      </c>
    </row>
    <row r="337" spans="2:4" x14ac:dyDescent="0.2">
      <c r="B337" s="7" t="s">
        <v>350</v>
      </c>
      <c r="C337" s="15">
        <v>0</v>
      </c>
      <c r="D337" s="15">
        <v>0.12</v>
      </c>
    </row>
    <row r="338" spans="2:4" x14ac:dyDescent="0.2">
      <c r="B338" s="7" t="s">
        <v>351</v>
      </c>
      <c r="C338" s="15">
        <v>0</v>
      </c>
      <c r="D338" s="15">
        <v>0.2</v>
      </c>
    </row>
    <row r="339" spans="2:4" x14ac:dyDescent="0.2">
      <c r="B339" s="7" t="s">
        <v>352</v>
      </c>
      <c r="C339" s="15">
        <v>0</v>
      </c>
      <c r="D339" s="15">
        <v>0.22</v>
      </c>
    </row>
    <row r="340" spans="2:4" x14ac:dyDescent="0.2">
      <c r="B340" s="7" t="s">
        <v>353</v>
      </c>
      <c r="C340" s="15">
        <v>0</v>
      </c>
      <c r="D340" s="15">
        <v>0.28999999999999998</v>
      </c>
    </row>
    <row r="341" spans="2:4" x14ac:dyDescent="0.2">
      <c r="B341" s="7" t="s">
        <v>354</v>
      </c>
      <c r="C341" s="15">
        <v>0</v>
      </c>
      <c r="D341" s="15">
        <v>0.14799999999999999</v>
      </c>
    </row>
    <row r="342" spans="2:4" x14ac:dyDescent="0.2">
      <c r="B342" s="7" t="s">
        <v>355</v>
      </c>
      <c r="C342" s="15">
        <v>0</v>
      </c>
      <c r="D342" s="15">
        <v>0.28000000000000003</v>
      </c>
    </row>
    <row r="343" spans="2:4" x14ac:dyDescent="0.2">
      <c r="B343" s="7" t="s">
        <v>356</v>
      </c>
      <c r="C343" s="15">
        <v>0</v>
      </c>
      <c r="D343" s="15">
        <v>0.36</v>
      </c>
    </row>
    <row r="344" spans="2:4" x14ac:dyDescent="0.2">
      <c r="B344" s="7" t="s">
        <v>357</v>
      </c>
      <c r="C344" s="15">
        <v>0</v>
      </c>
      <c r="D344" s="15">
        <v>0.39700000000000002</v>
      </c>
    </row>
    <row r="345" spans="2:4" x14ac:dyDescent="0.2">
      <c r="B345" s="7"/>
      <c r="C345" s="15"/>
      <c r="D345" s="15"/>
    </row>
    <row r="346" spans="2:4" x14ac:dyDescent="0.2">
      <c r="B346" s="7"/>
      <c r="C346" s="15"/>
      <c r="D346" s="15"/>
    </row>
    <row r="347" spans="2:4" x14ac:dyDescent="0.2">
      <c r="B347" s="7"/>
      <c r="C347" s="15"/>
      <c r="D347" s="15"/>
    </row>
    <row r="348" spans="2:4" x14ac:dyDescent="0.2">
      <c r="B348" s="7"/>
      <c r="C348" s="15"/>
      <c r="D348" s="15"/>
    </row>
    <row r="349" spans="2:4" x14ac:dyDescent="0.2">
      <c r="B349" s="7"/>
      <c r="C349" s="15"/>
      <c r="D349" s="15"/>
    </row>
    <row r="350" spans="2:4" x14ac:dyDescent="0.2">
      <c r="B350" s="7"/>
      <c r="C350" s="15"/>
      <c r="D350" s="15"/>
    </row>
    <row r="351" spans="2:4" x14ac:dyDescent="0.2">
      <c r="B351" s="7"/>
      <c r="C351" s="15"/>
      <c r="D351" s="15"/>
    </row>
    <row r="352" spans="2:4" x14ac:dyDescent="0.2">
      <c r="B352" s="7"/>
      <c r="C352" s="15"/>
      <c r="D352" s="15"/>
    </row>
    <row r="354" spans="2:4" ht="15.75" x14ac:dyDescent="0.25">
      <c r="B354" s="22" t="s">
        <v>75</v>
      </c>
      <c r="C354" s="23"/>
      <c r="D354" s="24"/>
    </row>
    <row r="355" spans="2:4" x14ac:dyDescent="0.2">
      <c r="B355" s="6" t="s">
        <v>29</v>
      </c>
      <c r="C355" s="14" t="s">
        <v>3</v>
      </c>
      <c r="D355" s="14" t="s">
        <v>4</v>
      </c>
    </row>
    <row r="356" spans="2:4" x14ac:dyDescent="0.2">
      <c r="B356" s="4" t="s">
        <v>568</v>
      </c>
      <c r="C356" s="17">
        <v>0</v>
      </c>
      <c r="D356" s="17">
        <v>8.6999999999999994E-2</v>
      </c>
    </row>
    <row r="357" spans="2:4" x14ac:dyDescent="0.2">
      <c r="B357" s="4" t="s">
        <v>569</v>
      </c>
      <c r="C357" s="17">
        <v>0</v>
      </c>
      <c r="D357" s="17">
        <v>0.03</v>
      </c>
    </row>
    <row r="358" spans="2:4" x14ac:dyDescent="0.2">
      <c r="B358" s="4" t="s">
        <v>570</v>
      </c>
      <c r="C358" s="17">
        <v>0</v>
      </c>
      <c r="D358" s="17">
        <v>1.7999999999999999E-2</v>
      </c>
    </row>
    <row r="359" spans="2:4" x14ac:dyDescent="0.2">
      <c r="B359" s="7" t="s">
        <v>406</v>
      </c>
      <c r="C359" s="15">
        <v>0</v>
      </c>
      <c r="D359" s="15">
        <v>2.9000000000000001E-2</v>
      </c>
    </row>
    <row r="360" spans="2:4" x14ac:dyDescent="0.2">
      <c r="B360" s="7" t="s">
        <v>411</v>
      </c>
      <c r="C360" s="15">
        <v>0</v>
      </c>
      <c r="D360" s="15">
        <v>9.9400000000000002E-2</v>
      </c>
    </row>
    <row r="361" spans="2:4" x14ac:dyDescent="0.2">
      <c r="B361" s="7" t="s">
        <v>412</v>
      </c>
      <c r="C361" s="15">
        <v>0</v>
      </c>
      <c r="D361" s="15">
        <v>0.15579999999999999</v>
      </c>
    </row>
    <row r="362" spans="2:4" x14ac:dyDescent="0.2">
      <c r="B362" s="7" t="s">
        <v>413</v>
      </c>
      <c r="C362" s="15">
        <v>0</v>
      </c>
      <c r="D362" s="15">
        <v>0.10009999999999999</v>
      </c>
    </row>
    <row r="363" spans="2:4" x14ac:dyDescent="0.2">
      <c r="B363" s="7" t="s">
        <v>414</v>
      </c>
      <c r="C363" s="15">
        <v>0</v>
      </c>
      <c r="D363" s="15">
        <v>0.15720000000000001</v>
      </c>
    </row>
    <row r="364" spans="2:4" x14ac:dyDescent="0.2">
      <c r="B364" s="7" t="s">
        <v>358</v>
      </c>
      <c r="C364" s="15">
        <v>0</v>
      </c>
      <c r="D364" s="15">
        <v>2.9000000000000001E-2</v>
      </c>
    </row>
    <row r="365" spans="2:4" x14ac:dyDescent="0.2">
      <c r="B365" s="7" t="s">
        <v>415</v>
      </c>
      <c r="C365" s="15">
        <v>0</v>
      </c>
      <c r="D365" s="15">
        <v>9.9400000000000002E-2</v>
      </c>
    </row>
    <row r="366" spans="2:4" x14ac:dyDescent="0.2">
      <c r="B366" s="7" t="s">
        <v>416</v>
      </c>
      <c r="C366" s="15">
        <v>0</v>
      </c>
      <c r="D366" s="15">
        <v>0.15579999999999999</v>
      </c>
    </row>
    <row r="367" spans="2:4" x14ac:dyDescent="0.2">
      <c r="B367" s="7" t="s">
        <v>417</v>
      </c>
      <c r="C367" s="15">
        <v>0</v>
      </c>
      <c r="D367" s="15">
        <v>0.10009999999999999</v>
      </c>
    </row>
    <row r="368" spans="2:4" x14ac:dyDescent="0.2">
      <c r="B368" s="7" t="s">
        <v>418</v>
      </c>
      <c r="C368" s="15">
        <v>0</v>
      </c>
      <c r="D368" s="15">
        <v>0.15720000000000001</v>
      </c>
    </row>
    <row r="369" spans="2:4" x14ac:dyDescent="0.2">
      <c r="B369" s="7"/>
      <c r="C369" s="15"/>
      <c r="D369" s="15"/>
    </row>
    <row r="370" spans="2:4" x14ac:dyDescent="0.2">
      <c r="B370" s="7"/>
      <c r="C370" s="15"/>
      <c r="D370" s="15"/>
    </row>
    <row r="371" spans="2:4" x14ac:dyDescent="0.2">
      <c r="B371" s="7"/>
      <c r="C371" s="15"/>
      <c r="D371" s="15"/>
    </row>
    <row r="372" spans="2:4" x14ac:dyDescent="0.2">
      <c r="B372" s="7"/>
      <c r="C372" s="15"/>
      <c r="D372" s="15"/>
    </row>
    <row r="373" spans="2:4" x14ac:dyDescent="0.2">
      <c r="B373" s="7"/>
      <c r="C373" s="15"/>
      <c r="D373" s="15"/>
    </row>
    <row r="374" spans="2:4" x14ac:dyDescent="0.2">
      <c r="B374" s="7"/>
      <c r="C374" s="15"/>
      <c r="D374" s="15"/>
    </row>
    <row r="375" spans="2:4" x14ac:dyDescent="0.2">
      <c r="B375" s="7"/>
      <c r="C375" s="15"/>
      <c r="D375" s="15"/>
    </row>
    <row r="376" spans="2:4" x14ac:dyDescent="0.2">
      <c r="B376" s="7"/>
      <c r="C376" s="15"/>
      <c r="D376" s="15"/>
    </row>
    <row r="377" spans="2:4" x14ac:dyDescent="0.2">
      <c r="B377" s="7"/>
      <c r="C377" s="15"/>
      <c r="D377" s="15"/>
    </row>
    <row r="378" spans="2:4" x14ac:dyDescent="0.2">
      <c r="B378" s="7"/>
      <c r="C378" s="15"/>
      <c r="D378" s="15"/>
    </row>
    <row r="379" spans="2:4" x14ac:dyDescent="0.2">
      <c r="B379" s="7"/>
      <c r="C379" s="15"/>
      <c r="D379" s="15"/>
    </row>
    <row r="380" spans="2:4" x14ac:dyDescent="0.2">
      <c r="B380" s="7"/>
      <c r="C380" s="15"/>
      <c r="D380" s="15"/>
    </row>
    <row r="381" spans="2:4" x14ac:dyDescent="0.2">
      <c r="B381" s="7"/>
      <c r="C381" s="15"/>
      <c r="D381" s="15"/>
    </row>
    <row r="382" spans="2:4" x14ac:dyDescent="0.2">
      <c r="B382" s="7"/>
      <c r="C382" s="15"/>
      <c r="D382" s="15"/>
    </row>
    <row r="383" spans="2:4" x14ac:dyDescent="0.2">
      <c r="B383" s="7"/>
      <c r="C383" s="15"/>
      <c r="D383" s="15"/>
    </row>
    <row r="384" spans="2:4" x14ac:dyDescent="0.2">
      <c r="B384" s="7"/>
      <c r="C384" s="15"/>
      <c r="D384" s="15"/>
    </row>
    <row r="385" spans="2:4" x14ac:dyDescent="0.2">
      <c r="B385" s="7"/>
      <c r="C385" s="15"/>
      <c r="D385" s="15"/>
    </row>
    <row r="386" spans="2:4" x14ac:dyDescent="0.2">
      <c r="B386" s="7"/>
      <c r="C386" s="15"/>
      <c r="D386" s="15"/>
    </row>
    <row r="387" spans="2:4" x14ac:dyDescent="0.2">
      <c r="B387" s="7"/>
      <c r="C387" s="15"/>
      <c r="D387" s="15"/>
    </row>
    <row r="388" spans="2:4" ht="12" customHeight="1" x14ac:dyDescent="0.2">
      <c r="B388" s="7"/>
      <c r="C388" s="15"/>
      <c r="D388" s="15"/>
    </row>
    <row r="389" spans="2:4" ht="12" customHeight="1" x14ac:dyDescent="0.2">
      <c r="B389" s="7"/>
      <c r="C389" s="15"/>
      <c r="D389" s="15"/>
    </row>
    <row r="390" spans="2:4" x14ac:dyDescent="0.2">
      <c r="B390" s="7"/>
      <c r="C390" s="15"/>
      <c r="D390" s="15"/>
    </row>
    <row r="392" spans="2:4" ht="15.75" x14ac:dyDescent="0.25">
      <c r="B392" s="22" t="s">
        <v>137</v>
      </c>
      <c r="C392" s="23"/>
      <c r="D392" s="24"/>
    </row>
    <row r="393" spans="2:4" x14ac:dyDescent="0.2">
      <c r="B393" s="6" t="s">
        <v>29</v>
      </c>
      <c r="C393" s="14" t="s">
        <v>3</v>
      </c>
      <c r="D393" s="14" t="s">
        <v>4</v>
      </c>
    </row>
    <row r="394" spans="2:4" x14ac:dyDescent="0.2">
      <c r="B394" s="4" t="s">
        <v>451</v>
      </c>
      <c r="C394" s="17">
        <v>0</v>
      </c>
      <c r="D394" s="17">
        <v>1.6400000000000001E-2</v>
      </c>
    </row>
    <row r="395" spans="2:4" ht="12" customHeight="1" x14ac:dyDescent="0.2">
      <c r="B395" s="4" t="s">
        <v>142</v>
      </c>
      <c r="C395" s="17">
        <v>0</v>
      </c>
      <c r="D395" s="17">
        <v>1.4999999999999999E-2</v>
      </c>
    </row>
    <row r="396" spans="2:4" ht="12" customHeight="1" x14ac:dyDescent="0.2">
      <c r="B396" s="7" t="s">
        <v>408</v>
      </c>
      <c r="C396" s="15">
        <v>0</v>
      </c>
      <c r="D396" s="15">
        <v>1.7999999999999999E-2</v>
      </c>
    </row>
    <row r="397" spans="2:4" x14ac:dyDescent="0.2">
      <c r="B397" s="7" t="s">
        <v>348</v>
      </c>
      <c r="C397" s="15">
        <v>0</v>
      </c>
      <c r="D397" s="15">
        <v>1.7999999999999999E-2</v>
      </c>
    </row>
    <row r="399" spans="2:4" ht="15.75" x14ac:dyDescent="0.25">
      <c r="B399" s="22" t="s">
        <v>204</v>
      </c>
      <c r="C399" s="23"/>
      <c r="D399" s="24"/>
    </row>
    <row r="400" spans="2:4" x14ac:dyDescent="0.2">
      <c r="B400" s="6" t="s">
        <v>29</v>
      </c>
      <c r="C400" s="14" t="s">
        <v>3</v>
      </c>
      <c r="D400" s="14" t="s">
        <v>4</v>
      </c>
    </row>
    <row r="401" spans="2:4" x14ac:dyDescent="0.2">
      <c r="B401" s="4" t="s">
        <v>673</v>
      </c>
      <c r="C401" s="17">
        <v>0</v>
      </c>
      <c r="D401" s="17">
        <v>0.02</v>
      </c>
    </row>
    <row r="402" spans="2:4" x14ac:dyDescent="0.2">
      <c r="B402" s="4" t="s">
        <v>674</v>
      </c>
      <c r="C402" s="17">
        <v>0</v>
      </c>
      <c r="D402" s="17">
        <v>0.02</v>
      </c>
    </row>
    <row r="403" spans="2:4" x14ac:dyDescent="0.2">
      <c r="B403" s="4" t="s">
        <v>675</v>
      </c>
      <c r="C403" s="17">
        <v>0</v>
      </c>
      <c r="D403" s="17">
        <v>0.02</v>
      </c>
    </row>
    <row r="404" spans="2:4" x14ac:dyDescent="0.2">
      <c r="B404" s="4" t="s">
        <v>676</v>
      </c>
      <c r="C404" s="17">
        <v>0</v>
      </c>
      <c r="D404" s="17">
        <v>0.06</v>
      </c>
    </row>
    <row r="405" spans="2:4" x14ac:dyDescent="0.2">
      <c r="B405" s="4" t="s">
        <v>677</v>
      </c>
      <c r="C405" s="17">
        <v>0</v>
      </c>
      <c r="D405" s="17">
        <v>0.06</v>
      </c>
    </row>
    <row r="406" spans="2:4" x14ac:dyDescent="0.2">
      <c r="B406" s="4" t="s">
        <v>678</v>
      </c>
      <c r="C406" s="17">
        <v>0</v>
      </c>
      <c r="D406" s="17">
        <v>0.06</v>
      </c>
    </row>
    <row r="407" spans="2:4" x14ac:dyDescent="0.2">
      <c r="B407" s="32" t="s">
        <v>679</v>
      </c>
      <c r="C407" s="17">
        <v>0</v>
      </c>
      <c r="D407" s="17">
        <v>1.2</v>
      </c>
    </row>
    <row r="408" spans="2:4" x14ac:dyDescent="0.2">
      <c r="B408" s="32" t="s">
        <v>680</v>
      </c>
      <c r="C408" s="17">
        <v>0</v>
      </c>
      <c r="D408" s="17">
        <v>1.9</v>
      </c>
    </row>
    <row r="409" spans="2:4" x14ac:dyDescent="0.2">
      <c r="B409" s="32" t="s">
        <v>607</v>
      </c>
      <c r="C409" s="17">
        <v>0</v>
      </c>
      <c r="D409" s="17">
        <v>0.54</v>
      </c>
    </row>
    <row r="410" spans="2:4" x14ac:dyDescent="0.2">
      <c r="B410" s="32" t="s">
        <v>608</v>
      </c>
      <c r="C410" s="17">
        <v>0</v>
      </c>
      <c r="D410" s="17">
        <v>0.35</v>
      </c>
    </row>
    <row r="411" spans="2:4" x14ac:dyDescent="0.2">
      <c r="B411" s="32" t="s">
        <v>609</v>
      </c>
      <c r="C411" s="17">
        <v>0</v>
      </c>
      <c r="D411" s="17">
        <v>0.22</v>
      </c>
    </row>
    <row r="412" spans="2:4" x14ac:dyDescent="0.2">
      <c r="B412" s="32" t="s">
        <v>610</v>
      </c>
      <c r="C412" s="17">
        <v>0</v>
      </c>
      <c r="D412" s="17">
        <v>0.5</v>
      </c>
    </row>
    <row r="413" spans="2:4" x14ac:dyDescent="0.2">
      <c r="B413" s="32" t="s">
        <v>611</v>
      </c>
      <c r="C413" s="17">
        <v>0</v>
      </c>
      <c r="D413" s="17">
        <v>1.1000000000000001</v>
      </c>
    </row>
    <row r="415" spans="2:4" ht="12" customHeight="1" x14ac:dyDescent="0.25">
      <c r="B415" s="20" t="s">
        <v>76</v>
      </c>
      <c r="C415" s="20"/>
      <c r="D415" s="20"/>
    </row>
    <row r="416" spans="2:4" ht="12" customHeight="1" x14ac:dyDescent="0.2">
      <c r="B416" s="21"/>
      <c r="C416" s="21"/>
      <c r="D416" s="21"/>
    </row>
    <row r="417" spans="2:4" ht="12" customHeight="1" x14ac:dyDescent="0.2">
      <c r="B417" s="6" t="s">
        <v>29</v>
      </c>
      <c r="C417" s="14" t="s">
        <v>3</v>
      </c>
      <c r="D417" s="14" t="s">
        <v>4</v>
      </c>
    </row>
    <row r="418" spans="2:4" ht="12" customHeight="1" x14ac:dyDescent="0.2">
      <c r="B418" s="4" t="s">
        <v>201</v>
      </c>
      <c r="C418" s="17">
        <v>5.0000000000000001E-3</v>
      </c>
      <c r="D418" s="17">
        <v>0.05</v>
      </c>
    </row>
    <row r="419" spans="2:4" x14ac:dyDescent="0.2">
      <c r="B419" s="4" t="s">
        <v>206</v>
      </c>
      <c r="C419" s="17">
        <v>5.0000000000000001E-3</v>
      </c>
      <c r="D419" s="17">
        <v>0.1</v>
      </c>
    </row>
    <row r="420" spans="2:4" x14ac:dyDescent="0.2">
      <c r="B420" s="4" t="s">
        <v>207</v>
      </c>
      <c r="C420" s="17">
        <v>4.8999999999999998E-3</v>
      </c>
      <c r="D420" s="17">
        <v>0.05</v>
      </c>
    </row>
    <row r="421" spans="2:4" x14ac:dyDescent="0.2">
      <c r="B421" s="4" t="s">
        <v>202</v>
      </c>
      <c r="C421" s="17">
        <v>8.5000000000000006E-3</v>
      </c>
      <c r="D421" s="17">
        <v>0.05</v>
      </c>
    </row>
    <row r="422" spans="2:4" x14ac:dyDescent="0.2">
      <c r="B422" s="4" t="s">
        <v>203</v>
      </c>
      <c r="C422" s="17">
        <v>1.6000000000000001E-3</v>
      </c>
      <c r="D422" s="17">
        <v>1.6000000000000001E-3</v>
      </c>
    </row>
    <row r="423" spans="2:4" x14ac:dyDescent="0.2">
      <c r="B423" s="4" t="s">
        <v>447</v>
      </c>
      <c r="C423" s="17">
        <v>3.0000000000000001E-3</v>
      </c>
      <c r="D423" s="17">
        <v>8.0000000000000002E-3</v>
      </c>
    </row>
    <row r="424" spans="2:4" x14ac:dyDescent="0.2">
      <c r="B424" s="4" t="s">
        <v>448</v>
      </c>
      <c r="C424" s="17">
        <v>1.4999999999999999E-2</v>
      </c>
      <c r="D424" s="17">
        <v>0.06</v>
      </c>
    </row>
    <row r="425" spans="2:4" x14ac:dyDescent="0.2">
      <c r="B425" s="4" t="s">
        <v>577</v>
      </c>
      <c r="C425" s="17">
        <v>4.0000000000000001E-3</v>
      </c>
      <c r="D425" s="17">
        <v>0.03</v>
      </c>
    </row>
    <row r="426" spans="2:4" x14ac:dyDescent="0.2">
      <c r="B426" s="4" t="s">
        <v>681</v>
      </c>
      <c r="C426" s="17">
        <v>5.4999999999999997E-3</v>
      </c>
      <c r="D426" s="17">
        <v>4.2000000000000003E-2</v>
      </c>
    </row>
    <row r="427" spans="2:4" x14ac:dyDescent="0.2">
      <c r="B427" s="4" t="s">
        <v>612</v>
      </c>
      <c r="C427" s="17">
        <v>4.1000000000000003E-3</v>
      </c>
      <c r="D427" s="17">
        <v>0.15659999999999999</v>
      </c>
    </row>
    <row r="428" spans="2:4" x14ac:dyDescent="0.2">
      <c r="B428" s="4" t="s">
        <v>682</v>
      </c>
      <c r="C428" s="17">
        <v>6.0000000000000001E-3</v>
      </c>
      <c r="D428" s="17">
        <v>0.155</v>
      </c>
    </row>
    <row r="429" spans="2:4" x14ac:dyDescent="0.2">
      <c r="B429" s="4" t="s">
        <v>456</v>
      </c>
      <c r="C429" s="17">
        <v>0.03</v>
      </c>
      <c r="D429" s="17">
        <v>0.06</v>
      </c>
    </row>
    <row r="430" spans="2:4" x14ac:dyDescent="0.2">
      <c r="B430" s="4" t="s">
        <v>683</v>
      </c>
      <c r="C430" s="17">
        <v>4.4999999999999998E-2</v>
      </c>
      <c r="D430" s="17">
        <v>0.09</v>
      </c>
    </row>
    <row r="432" spans="2:4" ht="15.75" x14ac:dyDescent="0.25">
      <c r="B432" s="22" t="s">
        <v>205</v>
      </c>
      <c r="C432" s="23"/>
      <c r="D432" s="24"/>
    </row>
    <row r="433" spans="2:4" x14ac:dyDescent="0.2">
      <c r="B433" s="6" t="s">
        <v>29</v>
      </c>
      <c r="C433" s="14" t="s">
        <v>3</v>
      </c>
      <c r="D433" s="14" t="s">
        <v>4</v>
      </c>
    </row>
    <row r="434" spans="2:4" x14ac:dyDescent="0.2">
      <c r="B434" s="4" t="s">
        <v>200</v>
      </c>
      <c r="C434" s="17">
        <v>1.2999999999999999E-2</v>
      </c>
      <c r="D434" s="17">
        <v>0.06</v>
      </c>
    </row>
    <row r="435" spans="2:4" x14ac:dyDescent="0.2">
      <c r="B435" s="4" t="s">
        <v>613</v>
      </c>
      <c r="C435" s="17">
        <v>6.0000000000000002E-5</v>
      </c>
      <c r="D435" s="17">
        <v>0.08</v>
      </c>
    </row>
    <row r="436" spans="2:4" x14ac:dyDescent="0.2">
      <c r="B436" s="4" t="s">
        <v>684</v>
      </c>
      <c r="C436" s="17">
        <v>5.0000000000000001E-3</v>
      </c>
      <c r="D436" s="17">
        <v>0.15</v>
      </c>
    </row>
    <row r="437" spans="2:4" x14ac:dyDescent="0.2">
      <c r="B437" s="4" t="s">
        <v>685</v>
      </c>
      <c r="C437" s="17">
        <v>5.0000000000000001E-3</v>
      </c>
      <c r="D437" s="17">
        <v>0.15</v>
      </c>
    </row>
    <row r="438" spans="2:4" x14ac:dyDescent="0.2">
      <c r="B438" s="4" t="s">
        <v>604</v>
      </c>
      <c r="C438" s="17">
        <v>6.0000000000000002E-5</v>
      </c>
      <c r="D438" s="17">
        <v>0.15</v>
      </c>
    </row>
    <row r="439" spans="2:4" x14ac:dyDescent="0.2">
      <c r="B439" s="4" t="s">
        <v>614</v>
      </c>
      <c r="C439" s="17">
        <v>4.5000000000000003E-5</v>
      </c>
      <c r="D439" s="17">
        <v>0.16</v>
      </c>
    </row>
    <row r="440" spans="2:4" x14ac:dyDescent="0.2">
      <c r="B440" s="4" t="s">
        <v>686</v>
      </c>
      <c r="C440" s="17">
        <v>4.5000000000000003E-5</v>
      </c>
      <c r="D440" s="17">
        <v>0.16</v>
      </c>
    </row>
    <row r="442" spans="2:4" ht="15.75" x14ac:dyDescent="0.25">
      <c r="B442" s="22" t="s">
        <v>271</v>
      </c>
      <c r="C442" s="23"/>
      <c r="D442" s="24"/>
    </row>
    <row r="443" spans="2:4" x14ac:dyDescent="0.2">
      <c r="B443" s="6" t="s">
        <v>29</v>
      </c>
      <c r="C443" s="14" t="s">
        <v>3</v>
      </c>
      <c r="D443" s="14" t="s">
        <v>4</v>
      </c>
    </row>
    <row r="444" spans="2:4" x14ac:dyDescent="0.2">
      <c r="B444" s="25" t="s">
        <v>268</v>
      </c>
      <c r="C444" s="26">
        <v>0.01</v>
      </c>
      <c r="D444" s="27">
        <v>0.215</v>
      </c>
    </row>
    <row r="445" spans="2:4" x14ac:dyDescent="0.2">
      <c r="B445" s="31" t="s">
        <v>269</v>
      </c>
      <c r="C445" s="30">
        <v>0.01</v>
      </c>
      <c r="D445" s="16">
        <v>0.13500000000000001</v>
      </c>
    </row>
    <row r="446" spans="2:4" x14ac:dyDescent="0.2">
      <c r="B446" s="7" t="s">
        <v>270</v>
      </c>
      <c r="C446" s="15">
        <v>1.4999999999999999E-2</v>
      </c>
      <c r="D446" s="15">
        <v>0.21</v>
      </c>
    </row>
  </sheetData>
  <mergeCells count="4">
    <mergeCell ref="B204:D204"/>
    <mergeCell ref="B1:D1"/>
    <mergeCell ref="B2:D2"/>
    <mergeCell ref="B203:D203"/>
  </mergeCells>
  <phoneticPr fontId="0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5"/>
  <sheetViews>
    <sheetView showRuler="0" workbookViewId="0">
      <selection activeCell="C4" sqref="C4"/>
    </sheetView>
  </sheetViews>
  <sheetFormatPr defaultRowHeight="12" customHeight="1" x14ac:dyDescent="0.25"/>
  <cols>
    <col min="1" max="1" width="1.85546875" customWidth="1"/>
    <col min="2" max="2" width="25.42578125" customWidth="1"/>
  </cols>
  <sheetData>
    <row r="1" spans="1:5" ht="24" customHeight="1" x14ac:dyDescent="0.25">
      <c r="A1" s="1"/>
      <c r="B1" s="199" t="s">
        <v>208</v>
      </c>
      <c r="C1" s="200"/>
      <c r="D1" s="201"/>
      <c r="E1" s="1"/>
    </row>
    <row r="2" spans="1:5" ht="12" customHeight="1" x14ac:dyDescent="0.25">
      <c r="A2" s="1"/>
      <c r="B2" s="9"/>
      <c r="C2" s="8"/>
      <c r="D2" s="10"/>
      <c r="E2" s="1"/>
    </row>
    <row r="3" spans="1:5" ht="12" customHeight="1" x14ac:dyDescent="0.25">
      <c r="A3" s="1"/>
      <c r="B3" s="11" t="s">
        <v>29</v>
      </c>
      <c r="C3" s="12" t="s">
        <v>3</v>
      </c>
      <c r="D3" s="13" t="s">
        <v>4</v>
      </c>
      <c r="E3" s="1"/>
    </row>
    <row r="4" spans="1:5" ht="12" customHeight="1" x14ac:dyDescent="0.25">
      <c r="A4" s="1"/>
      <c r="B4" s="18" t="s">
        <v>78</v>
      </c>
      <c r="C4" s="18"/>
      <c r="D4" s="18"/>
      <c r="E4" s="1"/>
    </row>
    <row r="5" spans="1:5" ht="12" customHeight="1" x14ac:dyDescent="0.25">
      <c r="A5" s="1"/>
      <c r="B5" s="18" t="s">
        <v>79</v>
      </c>
      <c r="C5" s="18"/>
      <c r="D5" s="18"/>
      <c r="E5" s="1"/>
    </row>
    <row r="6" spans="1:5" ht="12" customHeight="1" x14ac:dyDescent="0.25">
      <c r="A6" s="1"/>
      <c r="B6" s="18" t="s">
        <v>80</v>
      </c>
      <c r="C6" s="18"/>
      <c r="D6" s="18"/>
      <c r="E6" s="1"/>
    </row>
    <row r="7" spans="1:5" ht="12" customHeight="1" x14ac:dyDescent="0.25">
      <c r="A7" s="1"/>
      <c r="B7" s="18" t="s">
        <v>81</v>
      </c>
      <c r="C7" s="18"/>
      <c r="D7" s="18"/>
      <c r="E7" s="1"/>
    </row>
    <row r="8" spans="1:5" ht="12" customHeight="1" x14ac:dyDescent="0.25">
      <c r="A8" s="1"/>
      <c r="B8" s="18" t="s">
        <v>82</v>
      </c>
      <c r="C8" s="18"/>
      <c r="D8" s="18"/>
      <c r="E8" s="1"/>
    </row>
    <row r="9" spans="1:5" ht="12" customHeight="1" x14ac:dyDescent="0.25">
      <c r="A9" s="1"/>
      <c r="B9" s="18" t="s">
        <v>83</v>
      </c>
      <c r="C9" s="18"/>
      <c r="D9" s="18"/>
      <c r="E9" s="1"/>
    </row>
    <row r="10" spans="1:5" ht="12" customHeight="1" x14ac:dyDescent="0.25">
      <c r="A10" s="1"/>
      <c r="B10" s="18" t="s">
        <v>84</v>
      </c>
      <c r="C10" s="18"/>
      <c r="D10" s="18"/>
      <c r="E10" s="1"/>
    </row>
    <row r="11" spans="1:5" ht="12" customHeight="1" x14ac:dyDescent="0.25">
      <c r="A11" s="1"/>
      <c r="B11" s="18" t="s">
        <v>85</v>
      </c>
      <c r="C11" s="18"/>
      <c r="D11" s="18"/>
      <c r="E11" s="1"/>
    </row>
    <row r="12" spans="1:5" ht="12" customHeight="1" x14ac:dyDescent="0.25">
      <c r="A12" s="1"/>
      <c r="B12" s="18" t="s">
        <v>86</v>
      </c>
      <c r="C12" s="18"/>
      <c r="D12" s="18"/>
      <c r="E12" s="1"/>
    </row>
    <row r="13" spans="1:5" ht="12" customHeight="1" x14ac:dyDescent="0.25">
      <c r="A13" s="1"/>
      <c r="B13" s="18" t="s">
        <v>87</v>
      </c>
      <c r="C13" s="18"/>
      <c r="D13" s="18"/>
      <c r="E13" s="1"/>
    </row>
    <row r="14" spans="1:5" ht="12" customHeight="1" x14ac:dyDescent="0.25">
      <c r="A14" s="1"/>
      <c r="B14" s="18" t="s">
        <v>88</v>
      </c>
      <c r="C14" s="18"/>
      <c r="D14" s="18"/>
      <c r="E14" s="1"/>
    </row>
    <row r="15" spans="1:5" ht="12" customHeight="1" x14ac:dyDescent="0.25">
      <c r="A15" s="1"/>
      <c r="B15" s="18" t="s">
        <v>89</v>
      </c>
      <c r="C15" s="18"/>
      <c r="D15" s="18"/>
      <c r="E15" s="1"/>
    </row>
    <row r="16" spans="1:5" ht="12" customHeight="1" x14ac:dyDescent="0.25">
      <c r="A16" s="1"/>
      <c r="B16" s="18" t="s">
        <v>90</v>
      </c>
      <c r="C16" s="18"/>
      <c r="D16" s="18"/>
      <c r="E16" s="1"/>
    </row>
    <row r="17" spans="1:5" ht="12" customHeight="1" x14ac:dyDescent="0.25">
      <c r="A17" s="1"/>
      <c r="B17" s="18" t="s">
        <v>91</v>
      </c>
      <c r="C17" s="18"/>
      <c r="D17" s="18"/>
      <c r="E17" s="1"/>
    </row>
    <row r="18" spans="1:5" ht="12" customHeight="1" x14ac:dyDescent="0.25">
      <c r="A18" s="1"/>
      <c r="B18" s="18" t="s">
        <v>92</v>
      </c>
      <c r="C18" s="18"/>
      <c r="D18" s="18"/>
      <c r="E18" s="1"/>
    </row>
    <row r="19" spans="1:5" ht="12" customHeight="1" x14ac:dyDescent="0.25">
      <c r="A19" s="1"/>
      <c r="B19" s="18" t="s">
        <v>93</v>
      </c>
      <c r="C19" s="18"/>
      <c r="D19" s="18"/>
      <c r="E19" s="1"/>
    </row>
    <row r="20" spans="1:5" ht="12" customHeight="1" x14ac:dyDescent="0.25">
      <c r="A20" s="1"/>
      <c r="B20" s="18" t="s">
        <v>94</v>
      </c>
      <c r="C20" s="18"/>
      <c r="D20" s="18"/>
      <c r="E20" s="1"/>
    </row>
    <row r="21" spans="1:5" ht="12" customHeight="1" x14ac:dyDescent="0.25">
      <c r="A21" s="1"/>
      <c r="B21" s="18" t="s">
        <v>95</v>
      </c>
      <c r="C21" s="18"/>
      <c r="D21" s="18"/>
      <c r="E21" s="1"/>
    </row>
    <row r="22" spans="1:5" ht="12" customHeight="1" x14ac:dyDescent="0.25">
      <c r="A22" s="1"/>
      <c r="B22" s="18" t="s">
        <v>96</v>
      </c>
      <c r="C22" s="18"/>
      <c r="D22" s="18"/>
      <c r="E22" s="1"/>
    </row>
    <row r="23" spans="1:5" ht="12" customHeight="1" x14ac:dyDescent="0.25">
      <c r="A23" s="1"/>
      <c r="B23" s="18" t="s">
        <v>97</v>
      </c>
      <c r="C23" s="18"/>
      <c r="D23" s="18"/>
      <c r="E23" s="1"/>
    </row>
    <row r="24" spans="1:5" ht="12" customHeight="1" x14ac:dyDescent="0.25">
      <c r="A24" s="1"/>
      <c r="B24" s="18" t="s">
        <v>98</v>
      </c>
      <c r="C24" s="18"/>
      <c r="D24" s="18"/>
      <c r="E24" s="1"/>
    </row>
    <row r="25" spans="1:5" ht="12" customHeight="1" x14ac:dyDescent="0.25">
      <c r="A25" s="1"/>
      <c r="B25" s="18" t="s">
        <v>99</v>
      </c>
      <c r="C25" s="18"/>
      <c r="D25" s="18"/>
      <c r="E25" s="1"/>
    </row>
    <row r="26" spans="1:5" ht="12" customHeight="1" x14ac:dyDescent="0.25">
      <c r="A26" s="1"/>
      <c r="B26" s="18" t="s">
        <v>100</v>
      </c>
      <c r="C26" s="18"/>
      <c r="D26" s="18"/>
      <c r="E26" s="1"/>
    </row>
    <row r="27" spans="1:5" ht="12" customHeight="1" x14ac:dyDescent="0.25">
      <c r="A27" s="1"/>
      <c r="B27" s="18" t="s">
        <v>101</v>
      </c>
      <c r="C27" s="18"/>
      <c r="D27" s="18"/>
      <c r="E27" s="1"/>
    </row>
    <row r="28" spans="1:5" ht="12" customHeight="1" x14ac:dyDescent="0.25">
      <c r="A28" s="1"/>
      <c r="B28" s="18" t="s">
        <v>102</v>
      </c>
      <c r="C28" s="18"/>
      <c r="D28" s="18"/>
      <c r="E28" s="1"/>
    </row>
    <row r="29" spans="1:5" ht="12" customHeight="1" x14ac:dyDescent="0.25">
      <c r="A29" s="1"/>
      <c r="B29" s="18" t="s">
        <v>103</v>
      </c>
      <c r="C29" s="18"/>
      <c r="D29" s="18"/>
      <c r="E29" s="1"/>
    </row>
    <row r="30" spans="1:5" ht="12" customHeight="1" x14ac:dyDescent="0.25">
      <c r="A30" s="1"/>
      <c r="B30" s="18" t="s">
        <v>104</v>
      </c>
      <c r="C30" s="18"/>
      <c r="D30" s="18"/>
      <c r="E30" s="1"/>
    </row>
    <row r="31" spans="1:5" ht="12" customHeight="1" x14ac:dyDescent="0.25">
      <c r="A31" s="1"/>
      <c r="B31" s="18" t="s">
        <v>105</v>
      </c>
      <c r="C31" s="18"/>
      <c r="D31" s="18"/>
      <c r="E31" s="1"/>
    </row>
    <row r="32" spans="1:5" ht="12" customHeight="1" x14ac:dyDescent="0.25">
      <c r="A32" s="1"/>
      <c r="B32" s="18" t="s">
        <v>106</v>
      </c>
      <c r="C32" s="18"/>
      <c r="D32" s="18"/>
      <c r="E32" s="1"/>
    </row>
    <row r="33" spans="1:5" ht="12" customHeight="1" x14ac:dyDescent="0.25">
      <c r="A33" s="1"/>
      <c r="B33" s="18" t="s">
        <v>107</v>
      </c>
      <c r="C33" s="18"/>
      <c r="D33" s="18"/>
      <c r="E33" s="1"/>
    </row>
    <row r="34" spans="1:5" ht="12" customHeight="1" x14ac:dyDescent="0.25">
      <c r="A34" s="1"/>
      <c r="B34" s="18" t="s">
        <v>108</v>
      </c>
      <c r="C34" s="18"/>
      <c r="D34" s="18"/>
      <c r="E34" s="1"/>
    </row>
    <row r="35" spans="1:5" ht="12" customHeight="1" x14ac:dyDescent="0.25">
      <c r="A35" s="1"/>
      <c r="B35" s="18" t="s">
        <v>109</v>
      </c>
      <c r="C35" s="18"/>
      <c r="D35" s="18"/>
      <c r="E35" s="1"/>
    </row>
    <row r="36" spans="1:5" ht="12" customHeight="1" x14ac:dyDescent="0.25">
      <c r="A36" s="1"/>
      <c r="B36" s="18" t="s">
        <v>110</v>
      </c>
      <c r="C36" s="18"/>
      <c r="D36" s="18"/>
      <c r="E36" s="1"/>
    </row>
    <row r="37" spans="1:5" ht="12" customHeight="1" x14ac:dyDescent="0.25">
      <c r="A37" s="1"/>
      <c r="B37" s="18" t="s">
        <v>111</v>
      </c>
      <c r="C37" s="18"/>
      <c r="D37" s="18"/>
      <c r="E37" s="1"/>
    </row>
    <row r="38" spans="1:5" ht="12" customHeight="1" x14ac:dyDescent="0.25">
      <c r="A38" s="1"/>
      <c r="B38" s="18" t="s">
        <v>112</v>
      </c>
      <c r="C38" s="18"/>
      <c r="D38" s="18"/>
      <c r="E38" s="1"/>
    </row>
    <row r="39" spans="1:5" ht="12" customHeight="1" x14ac:dyDescent="0.25">
      <c r="A39" s="1"/>
      <c r="B39" s="18" t="s">
        <v>113</v>
      </c>
      <c r="C39" s="18"/>
      <c r="D39" s="18"/>
      <c r="E39" s="1"/>
    </row>
    <row r="40" spans="1:5" ht="12" customHeight="1" x14ac:dyDescent="0.25">
      <c r="A40" s="1"/>
      <c r="B40" s="18" t="s">
        <v>114</v>
      </c>
      <c r="C40" s="18"/>
      <c r="D40" s="18"/>
      <c r="E40" s="1"/>
    </row>
    <row r="41" spans="1:5" ht="12" customHeight="1" x14ac:dyDescent="0.25">
      <c r="A41" s="1"/>
      <c r="B41" s="18" t="s">
        <v>115</v>
      </c>
      <c r="C41" s="18"/>
      <c r="D41" s="18"/>
      <c r="E41" s="1"/>
    </row>
    <row r="42" spans="1:5" ht="12" customHeight="1" x14ac:dyDescent="0.25">
      <c r="A42" s="1"/>
      <c r="B42" s="18" t="s">
        <v>116</v>
      </c>
      <c r="C42" s="18"/>
      <c r="D42" s="18"/>
      <c r="E42" s="1"/>
    </row>
    <row r="43" spans="1:5" ht="12" customHeight="1" x14ac:dyDescent="0.25">
      <c r="A43" s="1"/>
      <c r="B43" s="18" t="s">
        <v>117</v>
      </c>
      <c r="C43" s="18"/>
      <c r="D43" s="18"/>
      <c r="E43" s="1"/>
    </row>
    <row r="44" spans="1:5" ht="12" customHeight="1" x14ac:dyDescent="0.25">
      <c r="A44" s="1"/>
      <c r="B44" s="18" t="s">
        <v>118</v>
      </c>
      <c r="C44" s="18"/>
      <c r="D44" s="18"/>
      <c r="E44" s="1"/>
    </row>
    <row r="45" spans="1:5" ht="12" customHeight="1" x14ac:dyDescent="0.25">
      <c r="A45" s="1"/>
      <c r="B45" s="18" t="s">
        <v>119</v>
      </c>
      <c r="C45" s="18"/>
      <c r="D45" s="18"/>
      <c r="E45" s="1"/>
    </row>
    <row r="46" spans="1:5" ht="12" customHeight="1" x14ac:dyDescent="0.25">
      <c r="A46" s="1"/>
      <c r="B46" s="18" t="s">
        <v>120</v>
      </c>
      <c r="C46" s="18"/>
      <c r="D46" s="18"/>
      <c r="E46" s="1"/>
    </row>
    <row r="47" spans="1:5" ht="12" customHeight="1" x14ac:dyDescent="0.25">
      <c r="A47" s="1"/>
      <c r="B47" s="18" t="s">
        <v>121</v>
      </c>
      <c r="C47" s="18"/>
      <c r="D47" s="18"/>
      <c r="E47" s="1"/>
    </row>
    <row r="48" spans="1:5" ht="12" customHeight="1" x14ac:dyDescent="0.25">
      <c r="A48" s="1"/>
      <c r="B48" s="18" t="s">
        <v>122</v>
      </c>
      <c r="C48" s="18"/>
      <c r="D48" s="18"/>
      <c r="E48" s="1"/>
    </row>
    <row r="49" spans="1:5" ht="12" customHeight="1" x14ac:dyDescent="0.25">
      <c r="A49" s="1"/>
      <c r="B49" s="18" t="s">
        <v>123</v>
      </c>
      <c r="C49" s="18"/>
      <c r="D49" s="18"/>
      <c r="E49" s="1"/>
    </row>
    <row r="50" spans="1:5" ht="12" customHeight="1" x14ac:dyDescent="0.25">
      <c r="A50" s="1"/>
      <c r="B50" s="18" t="s">
        <v>124</v>
      </c>
      <c r="C50" s="18"/>
      <c r="D50" s="18"/>
      <c r="E50" s="1"/>
    </row>
    <row r="51" spans="1:5" ht="12" customHeight="1" x14ac:dyDescent="0.25">
      <c r="A51" s="1"/>
      <c r="B51" s="18" t="s">
        <v>125</v>
      </c>
      <c r="C51" s="18"/>
      <c r="D51" s="18"/>
      <c r="E51" s="1"/>
    </row>
    <row r="52" spans="1:5" ht="12" customHeight="1" x14ac:dyDescent="0.25">
      <c r="A52" s="1"/>
      <c r="B52" s="18" t="s">
        <v>126</v>
      </c>
      <c r="C52" s="18"/>
      <c r="D52" s="18"/>
      <c r="E52" s="1"/>
    </row>
    <row r="53" spans="1:5" ht="12" customHeight="1" x14ac:dyDescent="0.25">
      <c r="A53" s="1"/>
      <c r="B53" s="18" t="s">
        <v>127</v>
      </c>
      <c r="C53" s="18"/>
      <c r="D53" s="18"/>
      <c r="E53" s="1"/>
    </row>
    <row r="54" spans="1:5" ht="12" customHeight="1" x14ac:dyDescent="0.25">
      <c r="A54" s="1"/>
      <c r="B54" s="18" t="s">
        <v>150</v>
      </c>
      <c r="C54" s="18"/>
      <c r="D54" s="18"/>
      <c r="E54" s="1"/>
    </row>
    <row r="55" spans="1:5" ht="12" customHeight="1" x14ac:dyDescent="0.25">
      <c r="A55" s="1"/>
      <c r="B55" s="18" t="s">
        <v>151</v>
      </c>
      <c r="C55" s="18"/>
      <c r="D55" s="18"/>
      <c r="E55" s="1"/>
    </row>
    <row r="56" spans="1:5" ht="12" customHeight="1" x14ac:dyDescent="0.25">
      <c r="A56" s="1"/>
      <c r="B56" s="18" t="s">
        <v>152</v>
      </c>
      <c r="C56" s="18"/>
      <c r="D56" s="18"/>
      <c r="E56" s="1"/>
    </row>
    <row r="57" spans="1:5" ht="12" customHeight="1" x14ac:dyDescent="0.25">
      <c r="A57" s="1"/>
      <c r="B57" s="18" t="s">
        <v>153</v>
      </c>
      <c r="C57" s="18"/>
      <c r="D57" s="18"/>
      <c r="E57" s="1"/>
    </row>
    <row r="58" spans="1:5" ht="12" customHeight="1" x14ac:dyDescent="0.25">
      <c r="A58" s="1"/>
      <c r="B58" s="18" t="s">
        <v>154</v>
      </c>
      <c r="C58" s="18"/>
      <c r="D58" s="18"/>
      <c r="E58" s="1"/>
    </row>
    <row r="59" spans="1:5" ht="12" customHeight="1" x14ac:dyDescent="0.25">
      <c r="A59" s="1"/>
      <c r="B59" s="18" t="s">
        <v>155</v>
      </c>
      <c r="C59" s="18"/>
      <c r="D59" s="18"/>
      <c r="E59" s="1"/>
    </row>
    <row r="60" spans="1:5" ht="12" customHeight="1" x14ac:dyDescent="0.25">
      <c r="A60" s="1"/>
      <c r="B60" s="18" t="s">
        <v>156</v>
      </c>
      <c r="C60" s="18"/>
      <c r="D60" s="18"/>
      <c r="E60" s="1"/>
    </row>
    <row r="61" spans="1:5" ht="12" customHeight="1" x14ac:dyDescent="0.25">
      <c r="A61" s="1"/>
      <c r="B61" s="18" t="s">
        <v>157</v>
      </c>
      <c r="C61" s="18"/>
      <c r="D61" s="18"/>
      <c r="E61" s="1"/>
    </row>
    <row r="62" spans="1:5" ht="12" customHeight="1" x14ac:dyDescent="0.25">
      <c r="A62" s="1"/>
      <c r="B62" s="18" t="s">
        <v>158</v>
      </c>
      <c r="C62" s="18"/>
      <c r="D62" s="18"/>
      <c r="E62" s="1"/>
    </row>
    <row r="63" spans="1:5" ht="12" customHeight="1" x14ac:dyDescent="0.25">
      <c r="A63" s="1"/>
      <c r="B63" s="18" t="s">
        <v>159</v>
      </c>
      <c r="C63" s="18"/>
      <c r="D63" s="18"/>
      <c r="E63" s="1"/>
    </row>
    <row r="64" spans="1:5" ht="12" customHeight="1" x14ac:dyDescent="0.25">
      <c r="A64" s="1"/>
      <c r="B64" s="18" t="s">
        <v>160</v>
      </c>
      <c r="C64" s="18"/>
      <c r="D64" s="18"/>
      <c r="E64" s="1"/>
    </row>
    <row r="65" spans="1:5" ht="12" customHeight="1" x14ac:dyDescent="0.25">
      <c r="A65" s="1"/>
      <c r="B65" s="18" t="s">
        <v>161</v>
      </c>
      <c r="C65" s="18"/>
      <c r="D65" s="18"/>
      <c r="E65" s="1"/>
    </row>
    <row r="66" spans="1:5" ht="12" customHeight="1" x14ac:dyDescent="0.25">
      <c r="A66" s="1"/>
      <c r="B66" s="18" t="s">
        <v>162</v>
      </c>
      <c r="C66" s="18"/>
      <c r="D66" s="18"/>
      <c r="E66" s="1"/>
    </row>
    <row r="67" spans="1:5" ht="12" customHeight="1" x14ac:dyDescent="0.25">
      <c r="A67" s="1"/>
      <c r="B67" s="18" t="s">
        <v>163</v>
      </c>
      <c r="C67" s="18"/>
      <c r="D67" s="18"/>
      <c r="E67" s="1"/>
    </row>
    <row r="68" spans="1:5" ht="12" customHeight="1" x14ac:dyDescent="0.25">
      <c r="A68" s="1"/>
      <c r="B68" s="18" t="s">
        <v>164</v>
      </c>
      <c r="C68" s="18"/>
      <c r="D68" s="18"/>
      <c r="E68" s="1"/>
    </row>
    <row r="69" spans="1:5" ht="12" customHeight="1" x14ac:dyDescent="0.25">
      <c r="A69" s="1"/>
      <c r="B69" s="18" t="s">
        <v>165</v>
      </c>
      <c r="C69" s="18"/>
      <c r="D69" s="18"/>
      <c r="E69" s="1"/>
    </row>
    <row r="70" spans="1:5" ht="12" customHeight="1" x14ac:dyDescent="0.25">
      <c r="A70" s="1"/>
      <c r="B70" s="18" t="s">
        <v>166</v>
      </c>
      <c r="C70" s="18"/>
      <c r="D70" s="18"/>
      <c r="E70" s="1"/>
    </row>
    <row r="71" spans="1:5" ht="12" customHeight="1" x14ac:dyDescent="0.25">
      <c r="A71" s="1"/>
      <c r="B71" s="18" t="s">
        <v>167</v>
      </c>
      <c r="C71" s="18"/>
      <c r="D71" s="18"/>
      <c r="E71" s="1"/>
    </row>
    <row r="72" spans="1:5" ht="12" customHeight="1" x14ac:dyDescent="0.25">
      <c r="A72" s="1"/>
      <c r="B72" s="18" t="s">
        <v>168</v>
      </c>
      <c r="C72" s="18"/>
      <c r="D72" s="18"/>
      <c r="E72" s="1"/>
    </row>
    <row r="73" spans="1:5" ht="12" customHeight="1" x14ac:dyDescent="0.25">
      <c r="A73" s="1"/>
      <c r="B73" s="18" t="s">
        <v>169</v>
      </c>
      <c r="C73" s="18"/>
      <c r="D73" s="18"/>
      <c r="E73" s="1"/>
    </row>
    <row r="74" spans="1:5" ht="12" customHeight="1" x14ac:dyDescent="0.25">
      <c r="A74" s="1"/>
      <c r="B74" s="18" t="s">
        <v>170</v>
      </c>
      <c r="C74" s="18"/>
      <c r="D74" s="18"/>
      <c r="E74" s="1"/>
    </row>
    <row r="75" spans="1:5" ht="12" customHeight="1" x14ac:dyDescent="0.25">
      <c r="A75" s="1"/>
      <c r="B75" s="18" t="s">
        <v>171</v>
      </c>
      <c r="C75" s="18"/>
      <c r="D75" s="18"/>
      <c r="E75" s="1"/>
    </row>
    <row r="76" spans="1:5" ht="12" customHeight="1" x14ac:dyDescent="0.25">
      <c r="A76" s="1"/>
      <c r="B76" s="18" t="s">
        <v>172</v>
      </c>
      <c r="C76" s="18"/>
      <c r="D76" s="18"/>
      <c r="E76" s="1"/>
    </row>
    <row r="77" spans="1:5" ht="12" customHeight="1" x14ac:dyDescent="0.25">
      <c r="A77" s="1"/>
      <c r="B77" s="18" t="s">
        <v>173</v>
      </c>
      <c r="C77" s="18"/>
      <c r="D77" s="18"/>
      <c r="E77" s="1"/>
    </row>
    <row r="78" spans="1:5" ht="12" customHeight="1" x14ac:dyDescent="0.25">
      <c r="A78" s="1"/>
      <c r="B78" s="18" t="s">
        <v>174</v>
      </c>
      <c r="C78" s="18"/>
      <c r="D78" s="18"/>
      <c r="E78" s="1"/>
    </row>
    <row r="79" spans="1:5" ht="12" customHeight="1" x14ac:dyDescent="0.25">
      <c r="A79" s="1"/>
      <c r="B79" s="18" t="s">
        <v>175</v>
      </c>
      <c r="C79" s="18"/>
      <c r="D79" s="18"/>
      <c r="E79" s="1"/>
    </row>
    <row r="80" spans="1:5" ht="12" customHeight="1" x14ac:dyDescent="0.25">
      <c r="A80" s="1"/>
      <c r="B80" s="18" t="s">
        <v>176</v>
      </c>
      <c r="C80" s="18"/>
      <c r="D80" s="18"/>
      <c r="E80" s="1"/>
    </row>
    <row r="81" spans="1:5" ht="12" customHeight="1" x14ac:dyDescent="0.25">
      <c r="A81" s="1"/>
      <c r="B81" s="18" t="s">
        <v>177</v>
      </c>
      <c r="C81" s="18"/>
      <c r="D81" s="18"/>
      <c r="E81" s="1"/>
    </row>
    <row r="82" spans="1:5" ht="12" customHeight="1" x14ac:dyDescent="0.25">
      <c r="A82" s="1"/>
      <c r="B82" s="18" t="s">
        <v>178</v>
      </c>
      <c r="C82" s="18"/>
      <c r="D82" s="18"/>
      <c r="E82" s="1"/>
    </row>
    <row r="83" spans="1:5" ht="12" customHeight="1" x14ac:dyDescent="0.25">
      <c r="A83" s="1"/>
      <c r="B83" s="18" t="s">
        <v>179</v>
      </c>
      <c r="C83" s="18"/>
      <c r="D83" s="18"/>
      <c r="E83" s="1"/>
    </row>
    <row r="84" spans="1:5" ht="12" customHeight="1" x14ac:dyDescent="0.25">
      <c r="A84" s="1"/>
      <c r="B84" s="18" t="s">
        <v>180</v>
      </c>
      <c r="C84" s="18"/>
      <c r="D84" s="18"/>
      <c r="E84" s="1"/>
    </row>
    <row r="85" spans="1:5" ht="12" customHeight="1" x14ac:dyDescent="0.25">
      <c r="A85" s="1"/>
      <c r="B85" s="18" t="s">
        <v>181</v>
      </c>
      <c r="C85" s="18"/>
      <c r="D85" s="18"/>
      <c r="E85" s="1"/>
    </row>
    <row r="86" spans="1:5" ht="12" customHeight="1" x14ac:dyDescent="0.25">
      <c r="A86" s="1"/>
      <c r="B86" s="18" t="s">
        <v>182</v>
      </c>
      <c r="C86" s="18"/>
      <c r="D86" s="18"/>
      <c r="E86" s="1"/>
    </row>
    <row r="87" spans="1:5" ht="12" customHeight="1" x14ac:dyDescent="0.25">
      <c r="A87" s="1"/>
      <c r="B87" s="18" t="s">
        <v>183</v>
      </c>
      <c r="C87" s="18"/>
      <c r="D87" s="18"/>
      <c r="E87" s="1"/>
    </row>
    <row r="88" spans="1:5" ht="12" customHeight="1" x14ac:dyDescent="0.25">
      <c r="A88" s="1"/>
      <c r="B88" s="18" t="s">
        <v>184</v>
      </c>
      <c r="C88" s="18"/>
      <c r="D88" s="18"/>
      <c r="E88" s="1"/>
    </row>
    <row r="89" spans="1:5" ht="12" customHeight="1" x14ac:dyDescent="0.25">
      <c r="A89" s="1"/>
      <c r="B89" s="18" t="s">
        <v>185</v>
      </c>
      <c r="C89" s="18"/>
      <c r="D89" s="18"/>
      <c r="E89" s="1"/>
    </row>
    <row r="90" spans="1:5" ht="12" customHeight="1" x14ac:dyDescent="0.25">
      <c r="A90" s="1"/>
      <c r="B90" s="18" t="s">
        <v>186</v>
      </c>
      <c r="C90" s="18"/>
      <c r="D90" s="18"/>
      <c r="E90" s="1"/>
    </row>
    <row r="91" spans="1:5" ht="12" customHeight="1" x14ac:dyDescent="0.25">
      <c r="A91" s="1"/>
      <c r="B91" s="18" t="s">
        <v>187</v>
      </c>
      <c r="C91" s="18"/>
      <c r="D91" s="18"/>
      <c r="E91" s="1"/>
    </row>
    <row r="92" spans="1:5" ht="12" customHeight="1" x14ac:dyDescent="0.25">
      <c r="A92" s="1"/>
      <c r="B92" s="18" t="s">
        <v>188</v>
      </c>
      <c r="C92" s="18"/>
      <c r="D92" s="18"/>
      <c r="E92" s="1"/>
    </row>
    <row r="93" spans="1:5" ht="12" customHeight="1" x14ac:dyDescent="0.25">
      <c r="A93" s="1"/>
      <c r="B93" s="18" t="s">
        <v>189</v>
      </c>
      <c r="C93" s="18"/>
      <c r="D93" s="18"/>
      <c r="E93" s="1"/>
    </row>
    <row r="94" spans="1:5" ht="12" customHeight="1" x14ac:dyDescent="0.25">
      <c r="A94" s="1"/>
      <c r="B94" s="18" t="s">
        <v>190</v>
      </c>
      <c r="C94" s="18"/>
      <c r="D94" s="18"/>
      <c r="E94" s="1"/>
    </row>
    <row r="95" spans="1:5" ht="12" customHeight="1" x14ac:dyDescent="0.25">
      <c r="A95" s="1"/>
      <c r="B95" s="18" t="s">
        <v>191</v>
      </c>
      <c r="C95" s="18"/>
      <c r="D95" s="18"/>
      <c r="E95" s="1"/>
    </row>
    <row r="96" spans="1:5" ht="12" customHeight="1" x14ac:dyDescent="0.25">
      <c r="A96" s="1"/>
      <c r="B96" s="18" t="s">
        <v>192</v>
      </c>
      <c r="C96" s="18"/>
      <c r="D96" s="18"/>
      <c r="E96" s="1"/>
    </row>
    <row r="97" spans="1:5" ht="12" customHeight="1" x14ac:dyDescent="0.25">
      <c r="A97" s="1"/>
      <c r="B97" s="18" t="s">
        <v>193</v>
      </c>
      <c r="C97" s="18"/>
      <c r="D97" s="18"/>
      <c r="E97" s="1"/>
    </row>
    <row r="98" spans="1:5" ht="12" customHeight="1" x14ac:dyDescent="0.25">
      <c r="A98" s="1"/>
      <c r="B98" s="18" t="s">
        <v>194</v>
      </c>
      <c r="C98" s="18"/>
      <c r="D98" s="18"/>
      <c r="E98" s="1"/>
    </row>
    <row r="99" spans="1:5" ht="12" customHeight="1" x14ac:dyDescent="0.25">
      <c r="A99" s="1"/>
      <c r="B99" s="18" t="s">
        <v>195</v>
      </c>
      <c r="C99" s="18"/>
      <c r="D99" s="18"/>
      <c r="E99" s="1"/>
    </row>
    <row r="100" spans="1:5" ht="12" customHeight="1" x14ac:dyDescent="0.25">
      <c r="A100" s="1"/>
      <c r="B100" s="18" t="s">
        <v>196</v>
      </c>
      <c r="C100" s="18"/>
      <c r="D100" s="18"/>
      <c r="E100" s="1"/>
    </row>
    <row r="101" spans="1:5" ht="12" customHeight="1" x14ac:dyDescent="0.25">
      <c r="A101" s="1"/>
      <c r="B101" s="18" t="s">
        <v>197</v>
      </c>
      <c r="C101" s="18"/>
      <c r="D101" s="18"/>
      <c r="E101" s="1"/>
    </row>
    <row r="102" spans="1:5" ht="12" customHeight="1" x14ac:dyDescent="0.25">
      <c r="A102" s="1"/>
      <c r="B102" s="18" t="s">
        <v>198</v>
      </c>
      <c r="C102" s="18"/>
      <c r="D102" s="18"/>
      <c r="E102" s="1"/>
    </row>
    <row r="103" spans="1:5" ht="12" customHeight="1" x14ac:dyDescent="0.25">
      <c r="A103" s="1"/>
      <c r="B103" s="18" t="s">
        <v>199</v>
      </c>
      <c r="C103" s="18"/>
      <c r="D103" s="18"/>
      <c r="E103" s="1"/>
    </row>
    <row r="104" spans="1:5" ht="12" customHeight="1" x14ac:dyDescent="0.25">
      <c r="A104" s="1"/>
      <c r="B104" s="1"/>
      <c r="C104" s="1"/>
      <c r="D104" s="1"/>
      <c r="E104" s="1"/>
    </row>
    <row r="105" spans="1:5" ht="12" customHeight="1" x14ac:dyDescent="0.25">
      <c r="A105" s="1"/>
      <c r="B105" s="1"/>
      <c r="C105" s="1"/>
      <c r="D105" s="1"/>
      <c r="E105" s="1"/>
    </row>
  </sheetData>
  <sheetProtection sheet="1" objects="1" scenarios="1"/>
  <mergeCells count="1">
    <mergeCell ref="B1:D1"/>
  </mergeCells>
  <phoneticPr fontId="0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AFC-1000</vt:lpstr>
      <vt:lpstr>Device Database</vt:lpstr>
      <vt:lpstr>User Defined</vt:lpstr>
      <vt:lpstr>Conv_Detectors</vt:lpstr>
      <vt:lpstr>Horn_Strobes</vt:lpstr>
      <vt:lpstr>Horns</vt:lpstr>
      <vt:lpstr>MiniHorns</vt:lpstr>
      <vt:lpstr>Other_Notification</vt:lpstr>
      <vt:lpstr>PLINK_Devices</vt:lpstr>
      <vt:lpstr>'AFC-1000'!Print_Area</vt:lpstr>
      <vt:lpstr>SLC_Aux_Power</vt:lpstr>
      <vt:lpstr>Strobes</vt:lpstr>
      <vt:lpstr>User_Defined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Summers;Terry Gardner</dc:creator>
  <cp:lastModifiedBy>Tony Moore</cp:lastModifiedBy>
  <cp:lastPrinted>2022-09-20T19:50:51Z</cp:lastPrinted>
  <dcterms:created xsi:type="dcterms:W3CDTF">2011-12-25T02:49:30Z</dcterms:created>
  <dcterms:modified xsi:type="dcterms:W3CDTF">2025-04-04T19:00:37Z</dcterms:modified>
</cp:coreProperties>
</file>