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ym\Desktop\"/>
    </mc:Choice>
  </mc:AlternateContent>
  <xr:revisionPtr revIDLastSave="0" documentId="13_ncr:1_{827F3F4C-0E7C-4843-B0F8-6F4BFA781E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FC-1000V" sheetId="1" r:id="rId1"/>
    <sheet name="FFT-1000" sheetId="4" r:id="rId2"/>
    <sheet name="SCA-2525" sheetId="5" r:id="rId3"/>
    <sheet name="SCA-2570" sheetId="6" r:id="rId4"/>
    <sheet name="SCA-5025" sheetId="7" r:id="rId5"/>
    <sheet name="SCA-5070" sheetId="8" r:id="rId6"/>
    <sheet name="SCA-10070" sheetId="9" r:id="rId7"/>
    <sheet name="DCA-5025" sheetId="10" r:id="rId8"/>
    <sheet name="DCA-10025" sheetId="11" r:id="rId9"/>
    <sheet name="User Defined" sheetId="3" r:id="rId10"/>
    <sheet name="Device Database" sheetId="2" state="hidden" r:id="rId11"/>
  </sheets>
  <definedNames>
    <definedName name="_xlnm._FilterDatabase" localSheetId="0" hidden="1">'AFC-1000V'!$K$189:$K$197</definedName>
    <definedName name="_xlnm._FilterDatabase" localSheetId="10" hidden="1">'Device Database'!$B$1:$D$172</definedName>
    <definedName name="Conv_Detectors">'Device Database'!$B$396:$B$402</definedName>
    <definedName name="Horn_Strobes">'Device Database'!$B$4:$B$172</definedName>
    <definedName name="Horns">'Device Database'!$B$339:$B$351</definedName>
    <definedName name="MiniHorns">'Device Database'!$B$356:$B$359</definedName>
    <definedName name="Other_Notification">'Device Database'!$B$363:$B$375</definedName>
    <definedName name="PLINK_Devices">'Device Database'!$B$406:$B$408</definedName>
    <definedName name="_xlnm.Print_Area" localSheetId="0">'AFC-1000V'!$A$1:$J$387</definedName>
    <definedName name="_xlnm.Print_Area" localSheetId="8">'DCA-10025'!$A$1:$J$33</definedName>
    <definedName name="_xlnm.Print_Area" localSheetId="7">'DCA-5025'!$A$1:$J$33</definedName>
    <definedName name="_xlnm.Print_Area" localSheetId="1">'FFT-1000'!$A$1:$J$32</definedName>
    <definedName name="_xlnm.Print_Area" localSheetId="6">'SCA-10070'!$A$1:$J$31</definedName>
    <definedName name="_xlnm.Print_Area" localSheetId="2">'SCA-2525'!$A$1:$J$31</definedName>
    <definedName name="_xlnm.Print_Area" localSheetId="3">'SCA-2570'!$A$1:$J$31</definedName>
    <definedName name="_xlnm.Print_Area" localSheetId="4">'SCA-5025'!$A$1:$J$31</definedName>
    <definedName name="_xlnm.Print_Area" localSheetId="5">'SCA-5070'!$A$1:$J$31</definedName>
    <definedName name="SLC_Aux_Power">'Device Database'!$B$380:$B$392</definedName>
    <definedName name="Strobes">'Device Database'!$B$190:$B$328</definedName>
    <definedName name="User_Defined">'User Defined'!$B$4:$B$103</definedName>
    <definedName name="Z_86C03389_4201_46C5_89A4_1E328CDDBF1A_.wvu.PrintArea" localSheetId="0" hidden="1">'AFC-1000V'!$A$1:$I$387</definedName>
  </definedNames>
  <calcPr calcId="191029"/>
  <customWorkbookViews>
    <customWorkbookView name="Information Technology - Personal View" guid="{86C03389-4201-46C5-89A4-1E328CDDBF1A}" mergeInterval="0" personalView="1" maximized="1" windowWidth="1061" windowHeight="86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4" i="1" l="1"/>
  <c r="G64" i="1"/>
  <c r="G62" i="1"/>
  <c r="I62" i="1"/>
  <c r="I65" i="1"/>
  <c r="G65" i="1"/>
  <c r="I61" i="1"/>
  <c r="G61" i="1"/>
  <c r="D169" i="1"/>
  <c r="G33" i="1"/>
  <c r="I33" i="1"/>
  <c r="G34" i="1"/>
  <c r="I34" i="1"/>
  <c r="G35" i="1"/>
  <c r="I35" i="1"/>
  <c r="G36" i="1"/>
  <c r="I36" i="1"/>
  <c r="G37" i="1"/>
  <c r="I37" i="1"/>
  <c r="G38" i="1"/>
  <c r="I38" i="1"/>
  <c r="G39" i="1"/>
  <c r="I39" i="1"/>
  <c r="G40" i="1"/>
  <c r="I40" i="1"/>
  <c r="G41" i="1"/>
  <c r="I41" i="1"/>
  <c r="G42" i="1"/>
  <c r="I42" i="1"/>
  <c r="G43" i="1"/>
  <c r="I43" i="1"/>
  <c r="G44" i="1"/>
  <c r="I44" i="1"/>
  <c r="G45" i="1"/>
  <c r="I45" i="1"/>
  <c r="G46" i="1"/>
  <c r="I46" i="1"/>
  <c r="G47" i="1"/>
  <c r="I47" i="1"/>
  <c r="G48" i="1"/>
  <c r="I48" i="1"/>
  <c r="G49" i="1"/>
  <c r="I49" i="1"/>
  <c r="G50" i="1"/>
  <c r="I50" i="1"/>
  <c r="G51" i="1"/>
  <c r="I51" i="1"/>
  <c r="G52" i="1"/>
  <c r="I52" i="1"/>
  <c r="G53" i="1"/>
  <c r="I53" i="1"/>
  <c r="G54" i="1"/>
  <c r="I54" i="1"/>
  <c r="G55" i="1"/>
  <c r="I55" i="1"/>
  <c r="G56" i="1"/>
  <c r="I56" i="1"/>
  <c r="G57" i="1"/>
  <c r="I57" i="1"/>
  <c r="G58" i="1"/>
  <c r="I58" i="1"/>
  <c r="G59" i="1"/>
  <c r="I59" i="1"/>
  <c r="G60" i="1"/>
  <c r="I60" i="1"/>
  <c r="G63" i="1"/>
  <c r="I63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D374" i="1"/>
  <c r="D355" i="1"/>
  <c r="D336" i="1"/>
  <c r="D317" i="1"/>
  <c r="D293" i="1"/>
  <c r="D272" i="1"/>
  <c r="D251" i="1"/>
  <c r="D228" i="1"/>
  <c r="D207" i="1"/>
  <c r="I118" i="1"/>
  <c r="G118" i="1"/>
  <c r="I117" i="1"/>
  <c r="G117" i="1"/>
  <c r="I116" i="1"/>
  <c r="G116" i="1"/>
  <c r="I115" i="1"/>
  <c r="G115" i="1"/>
  <c r="I102" i="1"/>
  <c r="G102" i="1"/>
  <c r="I30" i="10"/>
  <c r="I28" i="9"/>
  <c r="I28" i="8"/>
  <c r="I28" i="7"/>
  <c r="I28" i="6"/>
  <c r="I78" i="1"/>
  <c r="G78" i="1"/>
  <c r="I77" i="1"/>
  <c r="G77" i="1"/>
  <c r="H21" i="11"/>
  <c r="I21" i="11" s="1"/>
  <c r="G21" i="11"/>
  <c r="H21" i="10"/>
  <c r="I21" i="10" s="1"/>
  <c r="G21" i="10"/>
  <c r="H21" i="9"/>
  <c r="I21" i="9" s="1"/>
  <c r="G21" i="9"/>
  <c r="H21" i="8"/>
  <c r="I21" i="8" s="1"/>
  <c r="G21" i="8"/>
  <c r="G24" i="7"/>
  <c r="G22" i="7"/>
  <c r="H21" i="7"/>
  <c r="I21" i="7" s="1"/>
  <c r="I22" i="7" s="1"/>
  <c r="I24" i="7" s="1"/>
  <c r="G21" i="7"/>
  <c r="G22" i="6"/>
  <c r="H21" i="6"/>
  <c r="I21" i="6" s="1"/>
  <c r="I22" i="6" s="1"/>
  <c r="G21" i="6"/>
  <c r="H21" i="5"/>
  <c r="I21" i="5" s="1"/>
  <c r="G21" i="5"/>
  <c r="I23" i="11"/>
  <c r="G23" i="11"/>
  <c r="G22" i="11"/>
  <c r="G24" i="11" s="1"/>
  <c r="G22" i="10"/>
  <c r="I23" i="10"/>
  <c r="G23" i="10"/>
  <c r="G24" i="10" l="1"/>
  <c r="I22" i="11"/>
  <c r="I24" i="11" s="1"/>
  <c r="I22" i="10"/>
  <c r="I24" i="10" s="1"/>
  <c r="D185" i="1"/>
  <c r="I20" i="5" l="1"/>
  <c r="I22" i="5" s="1"/>
  <c r="I20" i="8" l="1"/>
  <c r="I22" i="8" s="1"/>
  <c r="G20" i="7"/>
  <c r="G20" i="6"/>
  <c r="G20" i="4"/>
  <c r="G20" i="11"/>
  <c r="G20" i="10"/>
  <c r="I20" i="9"/>
  <c r="I22" i="9" s="1"/>
  <c r="G20" i="5"/>
  <c r="G22" i="5" s="1"/>
  <c r="I20" i="10" l="1"/>
  <c r="I20" i="7"/>
  <c r="I20" i="6"/>
  <c r="I20" i="11"/>
  <c r="G20" i="9"/>
  <c r="G22" i="9" s="1"/>
  <c r="G20" i="8"/>
  <c r="G22" i="8" s="1"/>
  <c r="I20" i="4"/>
  <c r="I29" i="11" l="1"/>
  <c r="K22" i="11" s="1"/>
  <c r="I30" i="11" s="1"/>
  <c r="I25" i="11"/>
  <c r="G25" i="11"/>
  <c r="G26" i="11"/>
  <c r="I29" i="10" l="1"/>
  <c r="K22" i="10" s="1"/>
  <c r="I25" i="10"/>
  <c r="G25" i="10"/>
  <c r="G26" i="10" l="1"/>
  <c r="I27" i="9"/>
  <c r="K22" i="9" s="1"/>
  <c r="I23" i="9"/>
  <c r="G23" i="9"/>
  <c r="G24" i="9" s="1"/>
  <c r="I27" i="8" l="1"/>
  <c r="K22" i="8" s="1"/>
  <c r="I23" i="8"/>
  <c r="G23" i="8"/>
  <c r="G24" i="8" s="1"/>
  <c r="I27" i="7" l="1"/>
  <c r="K22" i="7" s="1"/>
  <c r="I23" i="7"/>
  <c r="G23" i="7"/>
  <c r="I27" i="6" l="1"/>
  <c r="K22" i="6" s="1"/>
  <c r="I23" i="6"/>
  <c r="G23" i="6"/>
  <c r="G24" i="6" s="1"/>
  <c r="I27" i="5" l="1"/>
  <c r="K22" i="5" s="1"/>
  <c r="I28" i="5" s="1"/>
  <c r="I23" i="5"/>
  <c r="G23" i="5"/>
  <c r="I28" i="4" l="1"/>
  <c r="K22" i="4" s="1"/>
  <c r="I29" i="4" s="1"/>
  <c r="I24" i="4"/>
  <c r="G24" i="4"/>
  <c r="I22" i="4"/>
  <c r="G22" i="4"/>
  <c r="I21" i="4"/>
  <c r="G21" i="4"/>
  <c r="I23" i="4" l="1"/>
  <c r="I25" i="4" s="1"/>
  <c r="G23" i="4"/>
  <c r="G25" i="4" s="1"/>
  <c r="I27" i="4" l="1"/>
  <c r="I29" i="1"/>
  <c r="I28" i="1"/>
  <c r="G28" i="1"/>
  <c r="I23" i="1"/>
  <c r="G29" i="1"/>
  <c r="G23" i="1"/>
  <c r="I22" i="1"/>
  <c r="G22" i="1"/>
  <c r="I21" i="1"/>
  <c r="G21" i="1"/>
  <c r="G30" i="1" l="1"/>
  <c r="G67" i="1" s="1"/>
  <c r="I30" i="1"/>
  <c r="I67" i="1" s="1"/>
  <c r="B386" i="1"/>
  <c r="B367" i="1"/>
  <c r="I96" i="1" l="1"/>
  <c r="G96" i="1"/>
  <c r="I216" i="1"/>
  <c r="I217" i="1"/>
  <c r="I218" i="1"/>
  <c r="I219" i="1"/>
  <c r="I220" i="1"/>
  <c r="G216" i="1"/>
  <c r="G217" i="1"/>
  <c r="G218" i="1"/>
  <c r="G219" i="1"/>
  <c r="G220" i="1"/>
  <c r="I194" i="1"/>
  <c r="I195" i="1"/>
  <c r="I196" i="1"/>
  <c r="I197" i="1"/>
  <c r="I198" i="1"/>
  <c r="G194" i="1"/>
  <c r="G195" i="1"/>
  <c r="G196" i="1"/>
  <c r="G197" i="1"/>
  <c r="G198" i="1"/>
  <c r="I20" i="1"/>
  <c r="I24" i="1" s="1"/>
  <c r="G20" i="1"/>
  <c r="G24" i="1" s="1"/>
  <c r="B139" i="1"/>
  <c r="I139" i="1" s="1"/>
  <c r="H379" i="1"/>
  <c r="H380" i="1"/>
  <c r="H381" i="1"/>
  <c r="H382" i="1"/>
  <c r="F379" i="1"/>
  <c r="F380" i="1"/>
  <c r="F381" i="1"/>
  <c r="F382" i="1"/>
  <c r="H378" i="1"/>
  <c r="F378" i="1"/>
  <c r="H360" i="1"/>
  <c r="H361" i="1"/>
  <c r="H362" i="1"/>
  <c r="H363" i="1"/>
  <c r="F360" i="1"/>
  <c r="F361" i="1"/>
  <c r="F362" i="1"/>
  <c r="F363" i="1"/>
  <c r="H359" i="1"/>
  <c r="F359" i="1"/>
  <c r="H341" i="1"/>
  <c r="H342" i="1"/>
  <c r="H343" i="1"/>
  <c r="H344" i="1"/>
  <c r="F341" i="1"/>
  <c r="F342" i="1"/>
  <c r="F343" i="1"/>
  <c r="F344" i="1"/>
  <c r="H340" i="1"/>
  <c r="F340" i="1"/>
  <c r="H322" i="1"/>
  <c r="H323" i="1"/>
  <c r="H324" i="1"/>
  <c r="H325" i="1"/>
  <c r="F322" i="1"/>
  <c r="F323" i="1"/>
  <c r="F324" i="1"/>
  <c r="F325" i="1"/>
  <c r="H321" i="1"/>
  <c r="F321" i="1"/>
  <c r="H298" i="1"/>
  <c r="H299" i="1"/>
  <c r="H300" i="1"/>
  <c r="H301" i="1"/>
  <c r="F298" i="1"/>
  <c r="F299" i="1"/>
  <c r="F300" i="1"/>
  <c r="F301" i="1"/>
  <c r="H297" i="1"/>
  <c r="F297" i="1"/>
  <c r="H277" i="1"/>
  <c r="H278" i="1"/>
  <c r="H279" i="1"/>
  <c r="H280" i="1"/>
  <c r="F277" i="1"/>
  <c r="F278" i="1"/>
  <c r="F279" i="1"/>
  <c r="F280" i="1"/>
  <c r="H276" i="1"/>
  <c r="F276" i="1"/>
  <c r="H256" i="1"/>
  <c r="H257" i="1"/>
  <c r="H258" i="1"/>
  <c r="H259" i="1"/>
  <c r="F256" i="1"/>
  <c r="F257" i="1"/>
  <c r="F258" i="1"/>
  <c r="F259" i="1"/>
  <c r="H255" i="1"/>
  <c r="F255" i="1"/>
  <c r="H233" i="1"/>
  <c r="H234" i="1"/>
  <c r="H235" i="1"/>
  <c r="H236" i="1"/>
  <c r="H232" i="1"/>
  <c r="F233" i="1"/>
  <c r="F234" i="1"/>
  <c r="F235" i="1"/>
  <c r="F236" i="1"/>
  <c r="F232" i="1"/>
  <c r="H212" i="1"/>
  <c r="I212" i="1" s="1"/>
  <c r="H213" i="1"/>
  <c r="I213" i="1" s="1"/>
  <c r="H214" i="1"/>
  <c r="I214" i="1" s="1"/>
  <c r="H215" i="1"/>
  <c r="I215" i="1" s="1"/>
  <c r="F212" i="1"/>
  <c r="G212" i="1" s="1"/>
  <c r="F213" i="1"/>
  <c r="G213" i="1" s="1"/>
  <c r="F214" i="1"/>
  <c r="G214" i="1" s="1"/>
  <c r="F215" i="1"/>
  <c r="G215" i="1" s="1"/>
  <c r="H211" i="1"/>
  <c r="F211" i="1"/>
  <c r="H190" i="1"/>
  <c r="I190" i="1" s="1"/>
  <c r="H191" i="1"/>
  <c r="I191" i="1" s="1"/>
  <c r="H192" i="1"/>
  <c r="I192" i="1" s="1"/>
  <c r="H193" i="1"/>
  <c r="I193" i="1" s="1"/>
  <c r="H189" i="1"/>
  <c r="F190" i="1"/>
  <c r="G190" i="1" s="1"/>
  <c r="F191" i="1"/>
  <c r="G191" i="1" s="1"/>
  <c r="F192" i="1"/>
  <c r="G192" i="1" s="1"/>
  <c r="F193" i="1"/>
  <c r="G193" i="1" s="1"/>
  <c r="F189" i="1"/>
  <c r="I255" i="1" l="1"/>
  <c r="G255" i="1"/>
  <c r="I232" i="1"/>
  <c r="G232" i="1"/>
  <c r="I211" i="1"/>
  <c r="G211" i="1"/>
  <c r="I79" i="1"/>
  <c r="G79" i="1"/>
  <c r="I73" i="1"/>
  <c r="I74" i="1"/>
  <c r="I75" i="1"/>
  <c r="I76" i="1"/>
  <c r="I80" i="1"/>
  <c r="I81" i="1"/>
  <c r="G73" i="1"/>
  <c r="G74" i="1"/>
  <c r="G75" i="1"/>
  <c r="G76" i="1"/>
  <c r="G80" i="1"/>
  <c r="G81" i="1"/>
  <c r="D170" i="1"/>
  <c r="I98" i="1" l="1"/>
  <c r="G98" i="1"/>
  <c r="I97" i="1"/>
  <c r="G97" i="1"/>
  <c r="I95" i="1"/>
  <c r="G95" i="1"/>
  <c r="I82" i="1"/>
  <c r="G82" i="1"/>
  <c r="I92" i="1"/>
  <c r="G92" i="1"/>
  <c r="I94" i="1"/>
  <c r="G94" i="1"/>
  <c r="I93" i="1"/>
  <c r="G93" i="1"/>
  <c r="I91" i="1"/>
  <c r="G91" i="1"/>
  <c r="I90" i="1"/>
  <c r="G90" i="1"/>
  <c r="I89" i="1"/>
  <c r="G89" i="1"/>
  <c r="I88" i="1"/>
  <c r="G88" i="1"/>
  <c r="I87" i="1"/>
  <c r="G87" i="1"/>
  <c r="I86" i="1"/>
  <c r="G86" i="1"/>
  <c r="I85" i="1"/>
  <c r="G85" i="1"/>
  <c r="I84" i="1"/>
  <c r="G84" i="1"/>
  <c r="I83" i="1"/>
  <c r="G83" i="1"/>
  <c r="I125" i="1"/>
  <c r="G125" i="1"/>
  <c r="I126" i="1"/>
  <c r="G126" i="1"/>
  <c r="D168" i="1"/>
  <c r="I310" i="1"/>
  <c r="G310" i="1"/>
  <c r="I178" i="1"/>
  <c r="G178" i="1"/>
  <c r="B307" i="1"/>
  <c r="B265" i="1"/>
  <c r="D158" i="1"/>
  <c r="D157" i="1"/>
  <c r="D156" i="1"/>
  <c r="D155" i="1"/>
  <c r="C158" i="1"/>
  <c r="C157" i="1"/>
  <c r="C156" i="1"/>
  <c r="C155" i="1"/>
  <c r="D150" i="1"/>
  <c r="D149" i="1"/>
  <c r="D148" i="1"/>
  <c r="D147" i="1"/>
  <c r="D146" i="1"/>
  <c r="D145" i="1"/>
  <c r="C150" i="1"/>
  <c r="C149" i="1"/>
  <c r="C148" i="1"/>
  <c r="C147" i="1"/>
  <c r="C146" i="1"/>
  <c r="C145" i="1"/>
  <c r="I385" i="1"/>
  <c r="G385" i="1"/>
  <c r="I384" i="1"/>
  <c r="G384" i="1"/>
  <c r="I383" i="1"/>
  <c r="G383" i="1"/>
  <c r="I382" i="1"/>
  <c r="G382" i="1"/>
  <c r="I381" i="1"/>
  <c r="G381" i="1"/>
  <c r="I380" i="1"/>
  <c r="G380" i="1"/>
  <c r="I379" i="1"/>
  <c r="G379" i="1"/>
  <c r="I378" i="1"/>
  <c r="G378" i="1"/>
  <c r="F374" i="1"/>
  <c r="D372" i="1"/>
  <c r="I369" i="1"/>
  <c r="I366" i="1"/>
  <c r="G366" i="1"/>
  <c r="I365" i="1"/>
  <c r="G365" i="1"/>
  <c r="G359" i="1"/>
  <c r="G360" i="1"/>
  <c r="G361" i="1"/>
  <c r="G362" i="1"/>
  <c r="G363" i="1"/>
  <c r="G364" i="1"/>
  <c r="I364" i="1"/>
  <c r="I363" i="1"/>
  <c r="I362" i="1"/>
  <c r="I361" i="1"/>
  <c r="I360" i="1"/>
  <c r="I359" i="1"/>
  <c r="F355" i="1"/>
  <c r="D353" i="1"/>
  <c r="I350" i="1"/>
  <c r="I306" i="1"/>
  <c r="G306" i="1"/>
  <c r="I305" i="1"/>
  <c r="G305" i="1"/>
  <c r="I304" i="1"/>
  <c r="G304" i="1"/>
  <c r="I303" i="1"/>
  <c r="G303" i="1"/>
  <c r="I302" i="1"/>
  <c r="I297" i="1"/>
  <c r="I298" i="1"/>
  <c r="I299" i="1"/>
  <c r="I300" i="1"/>
  <c r="I301" i="1"/>
  <c r="G302" i="1"/>
  <c r="G301" i="1"/>
  <c r="G300" i="1"/>
  <c r="G299" i="1"/>
  <c r="G298" i="1"/>
  <c r="G297" i="1"/>
  <c r="F293" i="1"/>
  <c r="D291" i="1"/>
  <c r="I288" i="1"/>
  <c r="B286" i="1"/>
  <c r="I285" i="1"/>
  <c r="G285" i="1"/>
  <c r="I284" i="1"/>
  <c r="G284" i="1"/>
  <c r="I283" i="1"/>
  <c r="G283" i="1"/>
  <c r="I282" i="1"/>
  <c r="G282" i="1"/>
  <c r="I281" i="1"/>
  <c r="G281" i="1"/>
  <c r="I280" i="1"/>
  <c r="G280" i="1"/>
  <c r="I279" i="1"/>
  <c r="G279" i="1"/>
  <c r="I278" i="1"/>
  <c r="G278" i="1"/>
  <c r="I277" i="1"/>
  <c r="G277" i="1"/>
  <c r="I276" i="1"/>
  <c r="G276" i="1"/>
  <c r="F272" i="1"/>
  <c r="D270" i="1"/>
  <c r="I267" i="1"/>
  <c r="I264" i="1"/>
  <c r="G264" i="1"/>
  <c r="I263" i="1"/>
  <c r="G263" i="1"/>
  <c r="I262" i="1"/>
  <c r="G262" i="1"/>
  <c r="I261" i="1"/>
  <c r="G261" i="1"/>
  <c r="I260" i="1"/>
  <c r="G260" i="1"/>
  <c r="I259" i="1"/>
  <c r="G259" i="1"/>
  <c r="I258" i="1"/>
  <c r="G258" i="1"/>
  <c r="I257" i="1"/>
  <c r="G257" i="1"/>
  <c r="I256" i="1"/>
  <c r="G256" i="1"/>
  <c r="I246" i="1"/>
  <c r="F251" i="1"/>
  <c r="D249" i="1"/>
  <c r="B242" i="1"/>
  <c r="I241" i="1"/>
  <c r="G241" i="1"/>
  <c r="I240" i="1"/>
  <c r="G240" i="1"/>
  <c r="I239" i="1"/>
  <c r="G239" i="1"/>
  <c r="I238" i="1"/>
  <c r="G233" i="1"/>
  <c r="G234" i="1"/>
  <c r="G235" i="1"/>
  <c r="G236" i="1"/>
  <c r="G237" i="1"/>
  <c r="I237" i="1"/>
  <c r="I236" i="1"/>
  <c r="I235" i="1"/>
  <c r="I234" i="1"/>
  <c r="I233" i="1"/>
  <c r="F228" i="1"/>
  <c r="D226" i="1"/>
  <c r="I223" i="1"/>
  <c r="G139" i="1"/>
  <c r="G137" i="1"/>
  <c r="I162" i="1"/>
  <c r="G162" i="1"/>
  <c r="B348" i="1"/>
  <c r="I347" i="1"/>
  <c r="G347" i="1"/>
  <c r="I346" i="1"/>
  <c r="G346" i="1"/>
  <c r="I345" i="1"/>
  <c r="G345" i="1"/>
  <c r="I344" i="1"/>
  <c r="G344" i="1"/>
  <c r="I343" i="1"/>
  <c r="G343" i="1"/>
  <c r="I342" i="1"/>
  <c r="G342" i="1"/>
  <c r="I341" i="1"/>
  <c r="G341" i="1"/>
  <c r="I340" i="1"/>
  <c r="G340" i="1"/>
  <c r="F336" i="1"/>
  <c r="D334" i="1"/>
  <c r="I331" i="1"/>
  <c r="B329" i="1"/>
  <c r="I328" i="1"/>
  <c r="G328" i="1"/>
  <c r="I327" i="1"/>
  <c r="G327" i="1"/>
  <c r="I326" i="1"/>
  <c r="G326" i="1"/>
  <c r="I325" i="1"/>
  <c r="G325" i="1"/>
  <c r="I324" i="1"/>
  <c r="G324" i="1"/>
  <c r="I323" i="1"/>
  <c r="G323" i="1"/>
  <c r="I322" i="1"/>
  <c r="G322" i="1"/>
  <c r="I321" i="1"/>
  <c r="G321" i="1"/>
  <c r="F317" i="1"/>
  <c r="D315" i="1"/>
  <c r="I312" i="1"/>
  <c r="I173" i="1"/>
  <c r="I169" i="1"/>
  <c r="G169" i="1"/>
  <c r="I133" i="1"/>
  <c r="I134" i="1"/>
  <c r="F207" i="1"/>
  <c r="F185" i="1"/>
  <c r="B221" i="1"/>
  <c r="D205" i="1"/>
  <c r="I202" i="1"/>
  <c r="G136" i="1"/>
  <c r="G135" i="1"/>
  <c r="G134" i="1"/>
  <c r="G133" i="1"/>
  <c r="I123" i="1"/>
  <c r="I124" i="1"/>
  <c r="I127" i="1"/>
  <c r="I128" i="1"/>
  <c r="I129" i="1"/>
  <c r="I130" i="1"/>
  <c r="I131" i="1"/>
  <c r="I132" i="1"/>
  <c r="I135" i="1"/>
  <c r="I136" i="1"/>
  <c r="I137" i="1"/>
  <c r="I122" i="1"/>
  <c r="B199" i="1"/>
  <c r="G189" i="1"/>
  <c r="I189" i="1"/>
  <c r="I180" i="1"/>
  <c r="D183" i="1"/>
  <c r="I121" i="1"/>
  <c r="G122" i="1"/>
  <c r="G123" i="1"/>
  <c r="G124" i="1"/>
  <c r="G127" i="1"/>
  <c r="G128" i="1"/>
  <c r="G129" i="1"/>
  <c r="G130" i="1"/>
  <c r="G131" i="1"/>
  <c r="G132" i="1"/>
  <c r="G121" i="1"/>
  <c r="I163" i="1" l="1"/>
  <c r="G163" i="1"/>
  <c r="G140" i="1"/>
  <c r="G164" i="1" s="1"/>
  <c r="I140" i="1"/>
  <c r="I286" i="1"/>
  <c r="I149" i="1" s="1"/>
  <c r="I329" i="1"/>
  <c r="I155" i="1" s="1"/>
  <c r="I386" i="1"/>
  <c r="I158" i="1" s="1"/>
  <c r="I348" i="1"/>
  <c r="I156" i="1" s="1"/>
  <c r="I367" i="1"/>
  <c r="I157" i="1" s="1"/>
  <c r="I221" i="1"/>
  <c r="I146" i="1" s="1"/>
  <c r="G221" i="1"/>
  <c r="G146" i="1" s="1"/>
  <c r="I242" i="1"/>
  <c r="I147" i="1" s="1"/>
  <c r="G185" i="1"/>
  <c r="H185" i="1" s="1"/>
  <c r="G199" i="1"/>
  <c r="G145" i="1" s="1"/>
  <c r="G228" i="1"/>
  <c r="H228" i="1" s="1"/>
  <c r="G242" i="1"/>
  <c r="G147" i="1" s="1"/>
  <c r="G272" i="1"/>
  <c r="H272" i="1" s="1"/>
  <c r="G286" i="1"/>
  <c r="G149" i="1" s="1"/>
  <c r="G355" i="1"/>
  <c r="H355" i="1" s="1"/>
  <c r="G367" i="1"/>
  <c r="G157" i="1" s="1"/>
  <c r="G265" i="1"/>
  <c r="G148" i="1" s="1"/>
  <c r="G251" i="1"/>
  <c r="H251" i="1" s="1"/>
  <c r="G336" i="1"/>
  <c r="H336" i="1" s="1"/>
  <c r="G348" i="1"/>
  <c r="G156" i="1" s="1"/>
  <c r="I199" i="1"/>
  <c r="I145" i="1" s="1"/>
  <c r="G207" i="1"/>
  <c r="H207" i="1" s="1"/>
  <c r="I265" i="1"/>
  <c r="I148" i="1" s="1"/>
  <c r="G317" i="1"/>
  <c r="H317" i="1" s="1"/>
  <c r="G329" i="1"/>
  <c r="G155" i="1" s="1"/>
  <c r="G307" i="1"/>
  <c r="G150" i="1" s="1"/>
  <c r="G293" i="1"/>
  <c r="H293" i="1" s="1"/>
  <c r="G386" i="1"/>
  <c r="G158" i="1" s="1"/>
  <c r="G374" i="1"/>
  <c r="H374" i="1" s="1"/>
  <c r="I307" i="1"/>
  <c r="I150" i="1" s="1"/>
  <c r="I164" i="1" l="1"/>
  <c r="I159" i="1"/>
  <c r="I166" i="1" s="1"/>
  <c r="G151" i="1"/>
  <c r="G165" i="1" s="1"/>
  <c r="G159" i="1"/>
  <c r="G166" i="1" s="1"/>
  <c r="I151" i="1"/>
  <c r="I165" i="1" s="1"/>
  <c r="I168" i="1" l="1"/>
  <c r="I170" i="1" s="1"/>
  <c r="G168" i="1"/>
  <c r="G170" i="1" s="1"/>
  <c r="I172" i="1" l="1"/>
  <c r="K166" i="1" s="1"/>
  <c r="I174" i="1" s="1"/>
  <c r="G24" i="5"/>
  <c r="I26" i="10"/>
  <c r="I28" i="10" s="1"/>
  <c r="I24" i="9"/>
  <c r="I26" i="9" s="1"/>
  <c r="I24" i="8"/>
  <c r="I26" i="8" s="1"/>
  <c r="I26" i="7"/>
  <c r="I24" i="6"/>
  <c r="I26" i="6" s="1"/>
  <c r="I24" i="5"/>
  <c r="I26" i="11"/>
  <c r="I28" i="11" s="1"/>
  <c r="I2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Terry@PotterSignal</author>
    <author>Craig Summers</author>
  </authors>
  <commentList>
    <comment ref="I173" authorId="0" shapeId="0" xr:uid="{A5D9EA7F-EC28-401C-A9F6-8E50CF362FE8}">
      <text>
        <r>
          <rPr>
            <b/>
            <sz val="9"/>
            <color indexed="81"/>
            <rFont val="Tahoma"/>
            <family val="2"/>
          </rPr>
          <t>10.6.7.2.1 NFPA 72</t>
        </r>
        <r>
          <rPr>
            <sz val="9"/>
            <color indexed="81"/>
            <rFont val="Tahoma"/>
            <family val="2"/>
          </rPr>
          <t xml:space="preserve">
Battery calculation shall include a 20% safety margin to the calculated amp-hour rating.
</t>
        </r>
      </text>
    </comment>
    <comment ref="I185" authorId="1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07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28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51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72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93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317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336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355" authorId="1" shapeId="0" xr:uid="{00000000-0006-0000-0000-000009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374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Terry Gardner</author>
    <author>Terry@PotterSignal</author>
  </authors>
  <commentList>
    <comment ref="B22" authorId="0" shapeId="0" xr:uid="{F275C91B-FB79-439F-8FD9-C55F4CEC1403}">
      <text>
        <r>
          <rPr>
            <sz val="9"/>
            <color indexed="81"/>
            <rFont val="Tahoma"/>
            <family val="2"/>
          </rPr>
          <t xml:space="preserve">The maximum FSB-24 switch boards is 3 
</t>
        </r>
      </text>
    </comment>
    <comment ref="I28" authorId="1" shapeId="0" xr:uid="{27F1A212-C468-4BFE-B60A-179B50D21842}">
      <text>
        <r>
          <rPr>
            <b/>
            <sz val="9"/>
            <color indexed="81"/>
            <rFont val="Tahoma"/>
            <family val="2"/>
          </rPr>
          <t>10.6.7.2.1 NFPA 72</t>
        </r>
        <r>
          <rPr>
            <sz val="9"/>
            <color indexed="81"/>
            <rFont val="Tahoma"/>
            <family val="2"/>
          </rPr>
          <t xml:space="preserve">
Battery calculation shall include a 20% safety margin to the calculated amp-hour rating.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Terry@PotterSignal</author>
  </authors>
  <commentList>
    <comment ref="I27" authorId="0" shapeId="0" xr:uid="{1622B271-8B98-4E6E-B226-AA90313E6739}">
      <text>
        <r>
          <rPr>
            <b/>
            <sz val="9"/>
            <color indexed="81"/>
            <rFont val="Tahoma"/>
            <family val="2"/>
          </rPr>
          <t>10.6.7.2.1 NFPA 72</t>
        </r>
        <r>
          <rPr>
            <sz val="9"/>
            <color indexed="81"/>
            <rFont val="Tahoma"/>
            <family val="2"/>
          </rPr>
          <t xml:space="preserve">
Battery calculation shall include a 20% safety margin to the calculated amp-hour rating.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Terry@PotterSignal</author>
  </authors>
  <commentList>
    <comment ref="I27" authorId="0" shapeId="0" xr:uid="{13C7CEE8-DE6A-4EC5-8A90-C956E74FC855}">
      <text>
        <r>
          <rPr>
            <b/>
            <sz val="9"/>
            <color indexed="81"/>
            <rFont val="Tahoma"/>
            <family val="2"/>
          </rPr>
          <t>10.6.7.2.1 NFPA 72</t>
        </r>
        <r>
          <rPr>
            <sz val="9"/>
            <color indexed="81"/>
            <rFont val="Tahoma"/>
            <family val="2"/>
          </rPr>
          <t xml:space="preserve">
Battery calculation shall include a 20% safety margin to the calculated amp-hour rating.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Terry@PotterSignal</author>
  </authors>
  <commentList>
    <comment ref="I27" authorId="0" shapeId="0" xr:uid="{CFBE34D5-62E5-46FA-8502-6964B636242E}">
      <text>
        <r>
          <rPr>
            <b/>
            <sz val="9"/>
            <color indexed="81"/>
            <rFont val="Tahoma"/>
            <family val="2"/>
          </rPr>
          <t>10.6.7.2.1 NFPA 72</t>
        </r>
        <r>
          <rPr>
            <sz val="9"/>
            <color indexed="81"/>
            <rFont val="Tahoma"/>
            <family val="2"/>
          </rPr>
          <t xml:space="preserve">
Battery calculation shall include a 20% safety margin to the calculated amp-hour rating.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Terry@PotterSignal</author>
  </authors>
  <commentList>
    <comment ref="I27" authorId="0" shapeId="0" xr:uid="{0D6955B9-0C96-4295-823B-26B6266D36E2}">
      <text>
        <r>
          <rPr>
            <b/>
            <sz val="9"/>
            <color indexed="81"/>
            <rFont val="Tahoma"/>
            <family val="2"/>
          </rPr>
          <t>10.6.7.2.1 NFPA 72</t>
        </r>
        <r>
          <rPr>
            <sz val="9"/>
            <color indexed="81"/>
            <rFont val="Tahoma"/>
            <family val="2"/>
          </rPr>
          <t xml:space="preserve">
Battery calculation shall include a 20% safety margin to the calculated amp-hour rating.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Terry@PotterSignal</author>
  </authors>
  <commentList>
    <comment ref="I27" authorId="0" shapeId="0" xr:uid="{F94D0CD9-5A07-4E44-8D5D-50DF5157CD28}">
      <text>
        <r>
          <rPr>
            <b/>
            <sz val="9"/>
            <color indexed="81"/>
            <rFont val="Tahoma"/>
            <family val="2"/>
          </rPr>
          <t>10.6.7.2.1 NFPA 72</t>
        </r>
        <r>
          <rPr>
            <sz val="9"/>
            <color indexed="81"/>
            <rFont val="Tahoma"/>
            <family val="2"/>
          </rPr>
          <t xml:space="preserve">
Battery calculation shall include a 20% safety margin to the calculated amp-hour rating.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Terry@PotterSignal</author>
  </authors>
  <commentList>
    <comment ref="I29" authorId="0" shapeId="0" xr:uid="{2307027C-7B71-4B96-B2B9-B51480A7D7A0}">
      <text>
        <r>
          <rPr>
            <b/>
            <sz val="9"/>
            <color indexed="81"/>
            <rFont val="Tahoma"/>
            <family val="2"/>
          </rPr>
          <t>10.6.7.2.1 NFPA 72</t>
        </r>
        <r>
          <rPr>
            <sz val="9"/>
            <color indexed="81"/>
            <rFont val="Tahoma"/>
            <family val="2"/>
          </rPr>
          <t xml:space="preserve">
Battery calculation shall include a 20% safety margin to the calculated amp-hour rating.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Terry@PotterSignal</author>
  </authors>
  <commentList>
    <comment ref="I29" authorId="0" shapeId="0" xr:uid="{2C31F7FE-9893-4ABC-8B2D-569BB1BFF1E1}">
      <text>
        <r>
          <rPr>
            <b/>
            <sz val="9"/>
            <color indexed="81"/>
            <rFont val="Tahoma"/>
            <family val="2"/>
          </rPr>
          <t>10.6.7.2.1 NFPA 72</t>
        </r>
        <r>
          <rPr>
            <sz val="9"/>
            <color indexed="81"/>
            <rFont val="Tahoma"/>
            <family val="2"/>
          </rPr>
          <t xml:space="preserve">
Battery calculation shall include a 20% safety margin to the calculated amp-hour rating.
</t>
        </r>
      </text>
    </comment>
  </commentList>
</comments>
</file>

<file path=xl/sharedStrings.xml><?xml version="1.0" encoding="utf-8"?>
<sst xmlns="http://schemas.openxmlformats.org/spreadsheetml/2006/main" count="1466" uniqueCount="809">
  <si>
    <t>Qty</t>
  </si>
  <si>
    <t>Part #</t>
  </si>
  <si>
    <t>*</t>
  </si>
  <si>
    <t>Standby</t>
  </si>
  <si>
    <t>Alarm</t>
  </si>
  <si>
    <t>Actual Ohms</t>
  </si>
  <si>
    <t xml:space="preserve">Project Name: </t>
  </si>
  <si>
    <t xml:space="preserve">Standby Hours: </t>
  </si>
  <si>
    <t xml:space="preserve">Alarm Mins: </t>
  </si>
  <si>
    <t xml:space="preserve">Date: </t>
  </si>
  <si>
    <t xml:space="preserve">Location: </t>
  </si>
  <si>
    <t xml:space="preserve">Model #: </t>
  </si>
  <si>
    <t>PSN-1000(E)</t>
  </si>
  <si>
    <t>LCD Annunciator</t>
  </si>
  <si>
    <t>Class A Module</t>
  </si>
  <si>
    <t>Power Expander</t>
  </si>
  <si>
    <t>Use</t>
  </si>
  <si>
    <t>Ohms/1000ft</t>
  </si>
  <si>
    <t>Length 1-Way</t>
  </si>
  <si>
    <t>Volts @ EOL</t>
  </si>
  <si>
    <t>NAC 1</t>
  </si>
  <si>
    <t>Ckt</t>
  </si>
  <si>
    <t>Each</t>
  </si>
  <si>
    <t>Total</t>
  </si>
  <si>
    <t xml:space="preserve">Total Standby: </t>
  </si>
  <si>
    <t xml:space="preserve">Total Alarm: </t>
  </si>
  <si>
    <t xml:space="preserve">Efficiency Factor: </t>
  </si>
  <si>
    <t xml:space="preserve">Required Battery AmpHours: </t>
  </si>
  <si>
    <t xml:space="preserve">Battery AmpHours Provided: </t>
  </si>
  <si>
    <t>Description</t>
  </si>
  <si>
    <t xml:space="preserve">Max Panel Current (amps): </t>
  </si>
  <si>
    <t>PSA</t>
  </si>
  <si>
    <t>PSHA</t>
  </si>
  <si>
    <t>RHA</t>
  </si>
  <si>
    <t>FHA</t>
  </si>
  <si>
    <t>MCM</t>
  </si>
  <si>
    <t>SCM-4</t>
  </si>
  <si>
    <t>DCM-4</t>
  </si>
  <si>
    <t>TRM-4</t>
  </si>
  <si>
    <t>Analog Photo Smoke</t>
  </si>
  <si>
    <t>Analog Photo Smoke/Heat</t>
  </si>
  <si>
    <t>Analog Rate of Rise Heat</t>
  </si>
  <si>
    <t>Analog Fixed Temp Heat</t>
  </si>
  <si>
    <t>Mini Contact Input Module</t>
  </si>
  <si>
    <t>Single Contact Input Module</t>
  </si>
  <si>
    <t>Dual Contact Input Module</t>
  </si>
  <si>
    <t>Twin Relay Output Module</t>
  </si>
  <si>
    <t>Monitored Output Module</t>
  </si>
  <si>
    <t>Detector Base w/Relay</t>
  </si>
  <si>
    <t>Detector Base w/Sounder</t>
  </si>
  <si>
    <t>Analog Addressable FACP</t>
  </si>
  <si>
    <t xml:space="preserve">P-LINK Standby: </t>
  </si>
  <si>
    <t xml:space="preserve">P-LINK Alarm: </t>
  </si>
  <si>
    <t xml:space="preserve">SLC Standby: </t>
  </si>
  <si>
    <t xml:space="preserve">SLC Alarm: </t>
  </si>
  <si>
    <t xml:space="preserve">Total Combined Standby &amp; Alarm AmpHours Required: </t>
  </si>
  <si>
    <t xml:space="preserve">Panel ID: </t>
  </si>
  <si>
    <t>NAC Standby:</t>
  </si>
  <si>
    <t>NAC Alarm:</t>
  </si>
  <si>
    <t xml:space="preserve">Description: </t>
  </si>
  <si>
    <t>Standby (amps)</t>
  </si>
  <si>
    <t>Alarm (amps)</t>
  </si>
  <si>
    <t>#12 Solid</t>
  </si>
  <si>
    <t>#14 Solid</t>
  </si>
  <si>
    <t>#14 Stranded</t>
  </si>
  <si>
    <t>#16 Solid</t>
  </si>
  <si>
    <t>#16 Stranded</t>
  </si>
  <si>
    <t>#18 Solid</t>
  </si>
  <si>
    <t>#18 Stranded</t>
  </si>
  <si>
    <t>Unused</t>
  </si>
  <si>
    <t>City Tie</t>
  </si>
  <si>
    <t>Aux Power</t>
  </si>
  <si>
    <t>Wire Type</t>
  </si>
  <si>
    <t>Door Holders</t>
  </si>
  <si>
    <t>User Defined</t>
  </si>
  <si>
    <t>Horns</t>
  </si>
  <si>
    <t>SLC Aux Power</t>
  </si>
  <si>
    <t>Conv Detectors</t>
  </si>
  <si>
    <t>User Defined 1</t>
  </si>
  <si>
    <t>User Defined 2</t>
  </si>
  <si>
    <t>User Defined 3</t>
  </si>
  <si>
    <t>User Defined 4</t>
  </si>
  <si>
    <t>User Defined 5</t>
  </si>
  <si>
    <t>User Defined 6</t>
  </si>
  <si>
    <t>User Defined 7</t>
  </si>
  <si>
    <t>User Defined 8</t>
  </si>
  <si>
    <t>User Defined 9</t>
  </si>
  <si>
    <t>User Defined 10</t>
  </si>
  <si>
    <t>User Defined 11</t>
  </si>
  <si>
    <t>User Defined 12</t>
  </si>
  <si>
    <t>User Defined 13</t>
  </si>
  <si>
    <t>User Defined 14</t>
  </si>
  <si>
    <t>User Defined 15</t>
  </si>
  <si>
    <t>User Defined 16</t>
  </si>
  <si>
    <t>User Defined 17</t>
  </si>
  <si>
    <t>User Defined 18</t>
  </si>
  <si>
    <t>User Defined 19</t>
  </si>
  <si>
    <t>User Defined 20</t>
  </si>
  <si>
    <t>User Defined 21</t>
  </si>
  <si>
    <t>User Defined 22</t>
  </si>
  <si>
    <t>User Defined 23</t>
  </si>
  <si>
    <t>User Defined 24</t>
  </si>
  <si>
    <t>User Defined 25</t>
  </si>
  <si>
    <t>User Defined 26</t>
  </si>
  <si>
    <t>User Defined 27</t>
  </si>
  <si>
    <t>User Defined 28</t>
  </si>
  <si>
    <t>User Defined 29</t>
  </si>
  <si>
    <t>User Defined 30</t>
  </si>
  <si>
    <t>User Defined 31</t>
  </si>
  <si>
    <t>User Defined 32</t>
  </si>
  <si>
    <t>User Defined 33</t>
  </si>
  <si>
    <t>User Defined 34</t>
  </si>
  <si>
    <t>User Defined 35</t>
  </si>
  <si>
    <t>User Defined 36</t>
  </si>
  <si>
    <t>User Defined 37</t>
  </si>
  <si>
    <t>User Defined 38</t>
  </si>
  <si>
    <t>User Defined 39</t>
  </si>
  <si>
    <t>User Defined 40</t>
  </si>
  <si>
    <t>User Defined 41</t>
  </si>
  <si>
    <t>User Defined 42</t>
  </si>
  <si>
    <t>User Defined 43</t>
  </si>
  <si>
    <t>User Defined 44</t>
  </si>
  <si>
    <t>User Defined 45</t>
  </si>
  <si>
    <t>User Defined 46</t>
  </si>
  <si>
    <t>User Defined 47</t>
  </si>
  <si>
    <t>User Defined 48</t>
  </si>
  <si>
    <t>User Defined 49</t>
  </si>
  <si>
    <t>User Defined 50</t>
  </si>
  <si>
    <t>Circuit Devices</t>
  </si>
  <si>
    <t>Strobes</t>
  </si>
  <si>
    <t>Total Standby:</t>
  </si>
  <si>
    <t>Usage:</t>
  </si>
  <si>
    <t>Min Volts Req'd</t>
  </si>
  <si>
    <t xml:space="preserve">MAX Circuit Current (amps): </t>
  </si>
  <si>
    <t xml:space="preserve">NAC Source Voltage: </t>
  </si>
  <si>
    <t xml:space="preserve">Source Voltage Used (VDC): </t>
  </si>
  <si>
    <t>Horn Strobes</t>
  </si>
  <si>
    <t>MiniHorns</t>
  </si>
  <si>
    <t>Lookup Type</t>
  </si>
  <si>
    <t>Notification</t>
  </si>
  <si>
    <t>Conventional Zone Input Mod</t>
  </si>
  <si>
    <t>Doors (Low AC Drop)</t>
  </si>
  <si>
    <t>Potter MH-12/24 MiniHorn</t>
  </si>
  <si>
    <t>ARB *</t>
  </si>
  <si>
    <t>ASB *</t>
  </si>
  <si>
    <t>MOM-4 *</t>
  </si>
  <si>
    <t>CIZM-4 *</t>
  </si>
  <si>
    <t>NAC 2</t>
  </si>
  <si>
    <r>
      <t xml:space="preserve">Max Load </t>
    </r>
    <r>
      <rPr>
        <b/>
        <sz val="8"/>
        <color indexed="9"/>
        <rFont val="Calibri"/>
        <family val="2"/>
      </rPr>
      <t>(amps)</t>
    </r>
  </si>
  <si>
    <t>AH Required:</t>
  </si>
  <si>
    <t xml:space="preserve"> AH Required:</t>
  </si>
  <si>
    <t>User Defined 51</t>
  </si>
  <si>
    <t>User Defined 52</t>
  </si>
  <si>
    <t>User Defined 53</t>
  </si>
  <si>
    <t>User Defined 54</t>
  </si>
  <si>
    <t>User Defined 55</t>
  </si>
  <si>
    <t>User Defined 56</t>
  </si>
  <si>
    <t>User Defined 57</t>
  </si>
  <si>
    <t>User Defined 58</t>
  </si>
  <si>
    <t>User Defined 59</t>
  </si>
  <si>
    <t>User Defined 60</t>
  </si>
  <si>
    <t>User Defined 61</t>
  </si>
  <si>
    <t>User Defined 62</t>
  </si>
  <si>
    <t>User Defined 63</t>
  </si>
  <si>
    <t>User Defined 64</t>
  </si>
  <si>
    <t>User Defined 65</t>
  </si>
  <si>
    <t>User Defined 66</t>
  </si>
  <si>
    <t>User Defined 67</t>
  </si>
  <si>
    <t>User Defined 68</t>
  </si>
  <si>
    <t>User Defined 69</t>
  </si>
  <si>
    <t>User Defined 70</t>
  </si>
  <si>
    <t>User Defined 71</t>
  </si>
  <si>
    <t>User Defined 72</t>
  </si>
  <si>
    <t>User Defined 73</t>
  </si>
  <si>
    <t>User Defined 74</t>
  </si>
  <si>
    <t>User Defined 75</t>
  </si>
  <si>
    <t>User Defined 76</t>
  </si>
  <si>
    <t>User Defined 77</t>
  </si>
  <si>
    <t>User Defined 78</t>
  </si>
  <si>
    <t>User Defined 79</t>
  </si>
  <si>
    <t>User Defined 80</t>
  </si>
  <si>
    <t>User Defined 81</t>
  </si>
  <si>
    <t>User Defined 82</t>
  </si>
  <si>
    <t>User Defined 83</t>
  </si>
  <si>
    <t>User Defined 84</t>
  </si>
  <si>
    <t>User Defined 85</t>
  </si>
  <si>
    <t>User Defined 86</t>
  </si>
  <si>
    <t>User Defined 87</t>
  </si>
  <si>
    <t>User Defined 88</t>
  </si>
  <si>
    <t>User Defined 89</t>
  </si>
  <si>
    <t>User Defined 90</t>
  </si>
  <si>
    <t>User Defined 91</t>
  </si>
  <si>
    <t>User Defined 92</t>
  </si>
  <si>
    <t>User Defined 93</t>
  </si>
  <si>
    <t>User Defined 94</t>
  </si>
  <si>
    <t>User Defined 95</t>
  </si>
  <si>
    <t>User Defined 96</t>
  </si>
  <si>
    <t>User Defined 97</t>
  </si>
  <si>
    <t>User Defined 98</t>
  </si>
  <si>
    <t>User Defined 99</t>
  </si>
  <si>
    <t>User Defined 100</t>
  </si>
  <si>
    <t>Potter DSD-P Duct Detector</t>
  </si>
  <si>
    <t>Potter ARB-6 Det Base w/Relay</t>
  </si>
  <si>
    <t>Potter CIZM-4 Conv Zone Class B</t>
  </si>
  <si>
    <t>Potter MOM-4 Output Module</t>
  </si>
  <si>
    <t>Other Notification</t>
  </si>
  <si>
    <t>Conventional Detectors</t>
  </si>
  <si>
    <t>Potter ASB Det Base w/Sounder</t>
  </si>
  <si>
    <t>Potter CIZM-4 Conv Zone Class A</t>
  </si>
  <si>
    <t>User Defined Parts</t>
  </si>
  <si>
    <t>SCI **</t>
  </si>
  <si>
    <t>AIB **</t>
  </si>
  <si>
    <t>**</t>
  </si>
  <si>
    <t>Requires Aux Power (Configure Below)</t>
  </si>
  <si>
    <t>SLC Devices</t>
  </si>
  <si>
    <t>to these bottom 5 rows</t>
  </si>
  <si>
    <t>User can add devices on the fly</t>
  </si>
  <si>
    <t>(No lookup function)</t>
  </si>
  <si>
    <t>NAC Circuits (See NAC Configuration below)</t>
  </si>
  <si>
    <t>I/O Circuits (See I/O Configuration below)</t>
  </si>
  <si>
    <t>Polarity Reversal</t>
  </si>
  <si>
    <t>Contact Input</t>
  </si>
  <si>
    <t>I/O 1</t>
  </si>
  <si>
    <t>I/O 2</t>
  </si>
  <si>
    <t>I/O Standby:</t>
  </si>
  <si>
    <t>I/O Alarm:</t>
  </si>
  <si>
    <t>NAC Circuit Configuration &amp; Voltage Drop</t>
  </si>
  <si>
    <t>I/O Circuit Configuration &amp; Voltage Drop</t>
  </si>
  <si>
    <t xml:space="preserve">Panel Standby: </t>
  </si>
  <si>
    <t xml:space="preserve">Panel Alarm: </t>
  </si>
  <si>
    <t>Battery Calculation Summary</t>
  </si>
  <si>
    <t xml:space="preserve">Panel Current: </t>
  </si>
  <si>
    <t xml:space="preserve">P-Link Current: </t>
  </si>
  <si>
    <t xml:space="preserve">SLC Device Current: </t>
  </si>
  <si>
    <t xml:space="preserve">NAC Circuit Current: </t>
  </si>
  <si>
    <t xml:space="preserve">I/O Circuit Current: </t>
  </si>
  <si>
    <t xml:space="preserve">Installed By: </t>
  </si>
  <si>
    <t xml:space="preserve">Designed By: </t>
  </si>
  <si>
    <t>(Current draws listed are 2400/3000HZ Temporal audible setting)</t>
  </si>
  <si>
    <t>Short Circuit Isolator (Class A)</t>
  </si>
  <si>
    <t>Detector Base w/Isolator (Class A)</t>
  </si>
  <si>
    <t>Current Draw from Install Manual</t>
  </si>
  <si>
    <t>User assumes all responsibility to ensure the quantities and current draw values in this worksheet are accurate prior to submittal.</t>
  </si>
  <si>
    <t>SLC Loop Alarm LED Current</t>
  </si>
  <si>
    <t>CA-6500</t>
  </si>
  <si>
    <t>NAC 3</t>
  </si>
  <si>
    <t>NAC 4</t>
  </si>
  <si>
    <t>NAC 5</t>
  </si>
  <si>
    <t>NAC 6</t>
  </si>
  <si>
    <t>I/O 3</t>
  </si>
  <si>
    <t>I/O 4</t>
  </si>
  <si>
    <t>NAC Circuit Configuration &amp; Voltage Drop (cont'd)</t>
  </si>
  <si>
    <t xml:space="preserve">SLC Type: </t>
  </si>
  <si>
    <t>Class B</t>
  </si>
  <si>
    <t>Class A</t>
  </si>
  <si>
    <t xml:space="preserve">SLC Loop Type: </t>
  </si>
  <si>
    <t>P-LINK (RS-485) (Both P-Link Circuits Combined)</t>
  </si>
  <si>
    <t>(Maximum current draw is 1 Amp per P-Link circuit, with 2 amps total)</t>
  </si>
  <si>
    <t>Note: The cabinet will house two 8 AH or 18 AH batteries.  The charging circuit is rated for up to two 55 AH batteries.</t>
  </si>
  <si>
    <t>FIB-1000</t>
  </si>
  <si>
    <t>Fiber Interface Board</t>
  </si>
  <si>
    <t>FCB-1000</t>
  </si>
  <si>
    <t>Fire Communications Bridge</t>
  </si>
  <si>
    <t>DRV-50</t>
  </si>
  <si>
    <t>LED Driver Module</t>
  </si>
  <si>
    <t>SPG-1000</t>
  </si>
  <si>
    <t>RLY-5</t>
  </si>
  <si>
    <t>Relay Expander</t>
  </si>
  <si>
    <t>Serial Parallel Gateway</t>
  </si>
  <si>
    <t>*Only enter quantity if PLINK power is being used to power devices</t>
  </si>
  <si>
    <r>
      <t>Relay Expander Power</t>
    </r>
    <r>
      <rPr>
        <b/>
        <sz val="9"/>
        <color indexed="8"/>
        <rFont val="Calibri"/>
        <family val="2"/>
      </rPr>
      <t>*</t>
    </r>
  </si>
  <si>
    <r>
      <t>LED Driver Module LED Power</t>
    </r>
    <r>
      <rPr>
        <b/>
        <sz val="9"/>
        <color indexed="8"/>
        <rFont val="Calibri"/>
        <family val="2"/>
      </rPr>
      <t>*</t>
    </r>
  </si>
  <si>
    <t>DRV-50 LED Power</t>
  </si>
  <si>
    <t>RLY-5 Power</t>
  </si>
  <si>
    <t>LED-16 LED Power</t>
  </si>
  <si>
    <t>PLINK Devices</t>
  </si>
  <si>
    <t>APS-SA/APS-DA</t>
  </si>
  <si>
    <t>Addressable Pull Station Single/Dual Action</t>
  </si>
  <si>
    <t>LED Annunciator LED Power*</t>
  </si>
  <si>
    <t>Potter HS-24, 30cd, Hi db</t>
  </si>
  <si>
    <t>Potter HS-24, 60cd, Hi db</t>
  </si>
  <si>
    <t>Potter HS-24, 75cd, Hi db</t>
  </si>
  <si>
    <t>Potter HS-24, 110cd, Hi db</t>
  </si>
  <si>
    <t>Potter HS24-177,177cd, Hi db</t>
  </si>
  <si>
    <t>Potter CHS-24, 15cd, Hi db</t>
  </si>
  <si>
    <t>Potter CHS-24, 30cd, Hi db</t>
  </si>
  <si>
    <t>Potter CHS-24, 75cd, Hi db</t>
  </si>
  <si>
    <t>Potter CHS-24. 95cd, Hi db</t>
  </si>
  <si>
    <t>Potter CHS-24, 115cd, Hi db</t>
  </si>
  <si>
    <t>Potter CHS-24, 150cd, Hi db</t>
  </si>
  <si>
    <t>Potter CHS-24A, 15cd, Hi db</t>
  </si>
  <si>
    <t>Potter CHS-24A, 30cd, Hi db</t>
  </si>
  <si>
    <t>Potter CHS-24A, 60cd, Hi db</t>
  </si>
  <si>
    <t>Potter CHS-24A, 75cd, Hi db</t>
  </si>
  <si>
    <t>Potter CHS-24A, 110cd, Hi db</t>
  </si>
  <si>
    <t>Potter CHS-24B,CHS-24G,CHS-24R, 15cd, Hi db</t>
  </si>
  <si>
    <t>Potter CHS-24B,CHS-24G,CHS-24R, 30cd, Hi db</t>
  </si>
  <si>
    <t>Potter CHS-24B,CHS-24G,CHS-24R, 60cd, Hi db</t>
  </si>
  <si>
    <t>Potter CHS-24B,CHS-24G,CHS-24R, 75cd, Hi db</t>
  </si>
  <si>
    <t>Potter CHS-24B,CHS-24G,CHS-24R, 110cd, Hi db</t>
  </si>
  <si>
    <t>Potter CCHS-24A,CCHS-24B,CCHS-24G, 15cd, Hi db</t>
  </si>
  <si>
    <t>Potter CCHS-24A,CCHS-24B,CCHS-24G, 30cd, Hi db</t>
  </si>
  <si>
    <t>Potter CCHS-24A,CCHS-24B,CCHS-24G, 75cd, Hi db</t>
  </si>
  <si>
    <t>Potter CCHS-24A,CCHS-24B,CCHS-24G, 95cd, Hi db</t>
  </si>
  <si>
    <t>Potter CCHS-24A,CCHS-24B,CCHS-24G, 115cd, Hi db</t>
  </si>
  <si>
    <t>Potter CCHS-24R, 15cd, Hi db</t>
  </si>
  <si>
    <t>Potter CCHS-24R, 75cd, Hi db</t>
  </si>
  <si>
    <t>Potter CCHS-24R, 95cd, Hi db</t>
  </si>
  <si>
    <t>Potter CCHS-24R, 115cd, Hi db</t>
  </si>
  <si>
    <t>Potter HS-24-WP, HSLP-24-WP 75cd, Hi db</t>
  </si>
  <si>
    <t>Potter CHS-24A-WP,CHSLP-24A-WP 75cd, Hi db</t>
  </si>
  <si>
    <t>Gentex GES3-24 Strobe, 15cd</t>
  </si>
  <si>
    <t>Gentex GES3-24 Strobe, 30cd</t>
  </si>
  <si>
    <t>Gentex GES3-24 Strobe, 75cd</t>
  </si>
  <si>
    <t>Gentex GES3-24 Strobe, 110cd</t>
  </si>
  <si>
    <t>Gentex GES3-24 Strobe, 60cd</t>
  </si>
  <si>
    <t>Gentex GES24-177 Strobe, 177cd</t>
  </si>
  <si>
    <t>Gentex GCS24 Strobe, 15cd</t>
  </si>
  <si>
    <t>Gentex GCS24 Strobe, 30cd</t>
  </si>
  <si>
    <t>Gentex GCS24 Strobe, 75cd</t>
  </si>
  <si>
    <t>Gentex GCS24 Strobe, 95cd</t>
  </si>
  <si>
    <t>Gentex GCS24 Strobe, 115cd</t>
  </si>
  <si>
    <t>Gentex GCS24 Strobe, 150cd</t>
  </si>
  <si>
    <t>Potter CCHS-24R, 30cd, Hi db</t>
  </si>
  <si>
    <t>Gentex WGES24-75 Strobe, 75cd</t>
  </si>
  <si>
    <t>Gentex GESA24 Strobe, 15cd</t>
  </si>
  <si>
    <t>Gentex GESA24 Strobe, 30cd</t>
  </si>
  <si>
    <t>Gentex GESA24 Strobe, 60cd</t>
  </si>
  <si>
    <t>Gentex GESA24 Strobe,75cd</t>
  </si>
  <si>
    <t>Gentex GESA24 Strobe,110cd</t>
  </si>
  <si>
    <t>Gentex GESB24, GESG24, GESR24 Strobe, 15cd</t>
  </si>
  <si>
    <t>Gentex GESB24, GESG24, GESR24 Strobe, 30cd</t>
  </si>
  <si>
    <t>Gentex GESB24, GESG24, GESR24 Strobe, 60cd</t>
  </si>
  <si>
    <t>Gentex GESB24, GESG24, GESR24 Strobe, 75cd</t>
  </si>
  <si>
    <t>Gentex GESB24, GESG24, GESR24 Strobe, 110cd</t>
  </si>
  <si>
    <t>Gentex GCSA24, GCSB24, GCSG24 Strobe, 15cd</t>
  </si>
  <si>
    <t>Gentex GCSA24, GCSB24, GCSG24 Strobe, 30cd</t>
  </si>
  <si>
    <t>Gentex GCSA24, GCSB24, GCSG24 Strobe, 75cd</t>
  </si>
  <si>
    <t>Gentex GCSA24, GCSB24, GCSG24 Strobe, 95cd</t>
  </si>
  <si>
    <t>Gentex GCSA24, GCSB24, GCSG24 Strobe, 115cd</t>
  </si>
  <si>
    <t>Gentex GCSR24 Strobe, 15cd</t>
  </si>
  <si>
    <t>Gentex GCSR24 Strobe, 30cd</t>
  </si>
  <si>
    <t>Gentex GCSR24 Strobe, 75cd</t>
  </si>
  <si>
    <t>Gentex GCSR24 Strobe, 95cd</t>
  </si>
  <si>
    <t>Gentex GCSR24 Strobe, 110cd</t>
  </si>
  <si>
    <t>Gentex WGESA24 Strobe, 75cd</t>
  </si>
  <si>
    <t>Gentex WGESB24, WGESG24, WGESR24 Strobe, 75cd</t>
  </si>
  <si>
    <t>Gentex SSPK24WLP Strobe, 15cd</t>
  </si>
  <si>
    <t>Gentex SSPK24WLP Strobe, 30cd</t>
  </si>
  <si>
    <t>Gentex SSPK24WLP Strobe, 60cd</t>
  </si>
  <si>
    <t>Gentex SSPK24WLP Strobe, 75cd</t>
  </si>
  <si>
    <t>Gentex SSPK24WLP Strobe, 110cd</t>
  </si>
  <si>
    <t>Gentex GX93 Mini Horn</t>
  </si>
  <si>
    <t>Gentex SSPK24CLP Strobe, 15cd</t>
  </si>
  <si>
    <t>Gentex SSPK24CLP Strobe, 30cd</t>
  </si>
  <si>
    <t>Gentex SSPK24CLP Strobe, 75cd</t>
  </si>
  <si>
    <t>Gentex SSPK24CLP Strobe, 95cd</t>
  </si>
  <si>
    <t>Gentex SSPK24CLP Strobe, 115cd</t>
  </si>
  <si>
    <t>Gentex SSPKA24 Strobe, 15/75cd</t>
  </si>
  <si>
    <t>Gentex SSPKB24 Strobe, 15/75cd</t>
  </si>
  <si>
    <t>Gentex SSPKG24 Strobe, 15/75cd</t>
  </si>
  <si>
    <t>Gentex SSPKR24 Strobe, 15/75cd</t>
  </si>
  <si>
    <t>Gentex GEH24 Horn, High db</t>
  </si>
  <si>
    <t>Potter S-24 Strobe, 15cd</t>
  </si>
  <si>
    <t>Potter S-24 Strobe, 30cd</t>
  </si>
  <si>
    <t>Potter S-24 Strobe, 60cd</t>
  </si>
  <si>
    <t>Potter S-24 Strobe, 75cd</t>
  </si>
  <si>
    <t>Potter S-24 Strobe, 110cd</t>
  </si>
  <si>
    <t>Potter S24-177 Strobe, 177cd</t>
  </si>
  <si>
    <t>Potter CS-24 Strobe, 15cd</t>
  </si>
  <si>
    <t>Potter CS-24 Strobe, 30cd</t>
  </si>
  <si>
    <t>Potter CS-24 Strobe, 75cd</t>
  </si>
  <si>
    <t>Potter CS-24 Strobe, 95cd</t>
  </si>
  <si>
    <t>Potter CS-24 Strobe, 115cd</t>
  </si>
  <si>
    <t>Potter CS-24 Strobe, 150cd</t>
  </si>
  <si>
    <t>Potter S-24-WP Strobe, 75cd</t>
  </si>
  <si>
    <t>Potter CS-24WA Strobe, 15cd</t>
  </si>
  <si>
    <t>Potter CS-24WA Strobe, 30cd</t>
  </si>
  <si>
    <t>Potter CS-24WA Strobe, 60cd</t>
  </si>
  <si>
    <t>Potter CS-24WA Strobe,75cd</t>
  </si>
  <si>
    <t>Potter CS-24WA Strobe,110cd</t>
  </si>
  <si>
    <t>Potter CS-24WB,CS-24WG,CS-24WR Strobe, 15cd</t>
  </si>
  <si>
    <t>Potter CS-24WB,CS-24WG,CS-24WR Strobe, 30cd</t>
  </si>
  <si>
    <t>Potter CS-24WB,CS-24WG,CS-24WR Strobe, 60cd</t>
  </si>
  <si>
    <t>Potter CS-24WB,CS-24WG,CS-24WR Strobe, 75cd</t>
  </si>
  <si>
    <t>Potter CS-24WB,CS-24WG,CS-24WR Strobe, 110cd</t>
  </si>
  <si>
    <t>Potter CCS-24A,CCS-24B,CCS-24G Strobe, 15cd</t>
  </si>
  <si>
    <t>Potter CCS-24A,CCS-24B,CCS-24G Strobe, 30cd</t>
  </si>
  <si>
    <t>Potter CCS-24A,CCS-24B,CCS-24G Strobe, 75cd</t>
  </si>
  <si>
    <t>Potter CCS-24A,CCS-24B,CCS-24G Strobe, 95cd</t>
  </si>
  <si>
    <t>Potter CCS-24A,CCS-24B,CCS-24G Strobe, 115cd</t>
  </si>
  <si>
    <t>Potter CCS-24R Strobe, 15cd</t>
  </si>
  <si>
    <t>Potter CCS-24R Strobe, 30cd</t>
  </si>
  <si>
    <t>Potter CCS-24R Strobe, 75cd</t>
  </si>
  <si>
    <t>Potter CCS-24R Strobe, 95cd</t>
  </si>
  <si>
    <t>Potter CCS-24R Strobe, 110cd</t>
  </si>
  <si>
    <t>Potter SPKSTR-24WLP, 15cd</t>
  </si>
  <si>
    <t>Potter SPKSTR-24WLP Strobe, 30cd</t>
  </si>
  <si>
    <t>Potter SPKSTR-24WLP Strobe, 60cd</t>
  </si>
  <si>
    <t>Potter SPKSTR-24WLP Strobe, 75cd</t>
  </si>
  <si>
    <t>Potter SPKSTR-24WLP Strobe, 110cd</t>
  </si>
  <si>
    <t>Potter SPKSTR-24CLP Strobe, 30cd</t>
  </si>
  <si>
    <t>Potter SPKSTR-24CLP Strobe 15cd</t>
  </si>
  <si>
    <t>Potter SPKSTR-24CLP Strobe, 75cd</t>
  </si>
  <si>
    <t>Potter SPKSTR-24CLP Strobe, 95cd</t>
  </si>
  <si>
    <t>Potter SPKSTR-24CLP Strobe, 115cd</t>
  </si>
  <si>
    <t>Potter CSPKSTR-24A Strobe, 15/75cd</t>
  </si>
  <si>
    <t>Potter CSPKSTR-24B Strobe, 15/75cd</t>
  </si>
  <si>
    <t>Potter CSPKSTR-24G Strobe, 15/75cd</t>
  </si>
  <si>
    <t>Potter CSPKSTR-24R Strobe, 15/75cd</t>
  </si>
  <si>
    <t>Potter EH-24 Horn, High db</t>
  </si>
  <si>
    <t>Potter HS-24, 15cd, Hi db</t>
  </si>
  <si>
    <t>Potter MHT-1224 GX93 Mini Horn</t>
  </si>
  <si>
    <t>DDA</t>
  </si>
  <si>
    <t>Addressable Duct Detector</t>
  </si>
  <si>
    <t>Potter LFH-24 LF Horn, Temporal 3 Normal db</t>
  </si>
  <si>
    <t>Potter LFH-24 LF Horn, Temporal 3 Loud db</t>
  </si>
  <si>
    <t>Potter LFH-24 LF Horn, Temporal 4 Normal db</t>
  </si>
  <si>
    <t>Potter LFH-24 LF Horn, Temporal 4 Loud db</t>
  </si>
  <si>
    <t>Gentex GHLF LF Horn, Temporal 3 Normal db</t>
  </si>
  <si>
    <t>Gentex GHLF LF Horn, Temporal 3 Loud db</t>
  </si>
  <si>
    <t>Gentex GHLF LF Horn, Temporal 4 Normal db</t>
  </si>
  <si>
    <t>Gentex GHLF LF Horn, Temporal 4 Loud db</t>
  </si>
  <si>
    <t>Micro Input Module</t>
  </si>
  <si>
    <t>PAD100-MIM</t>
  </si>
  <si>
    <t>PAD100-TRTI</t>
  </si>
  <si>
    <t>Two Relay Two Input Module</t>
  </si>
  <si>
    <t>PAD100-OROI</t>
  </si>
  <si>
    <t>One Relay One Input Module</t>
  </si>
  <si>
    <t>PAD100-DIM</t>
  </si>
  <si>
    <t>Dual Input Module</t>
  </si>
  <si>
    <t>PAD100-SIM</t>
  </si>
  <si>
    <t>Single Input Module</t>
  </si>
  <si>
    <t>PAD100-RM</t>
  </si>
  <si>
    <t>Relay Module</t>
  </si>
  <si>
    <t>Conventional Zone Module</t>
  </si>
  <si>
    <t>Notification Appliance Circuit</t>
  </si>
  <si>
    <t>Isolator Module</t>
  </si>
  <si>
    <t>PAD100-DRTS</t>
  </si>
  <si>
    <t>Duct Remote Test Switch</t>
  </si>
  <si>
    <t>PAD100-LEDK</t>
  </si>
  <si>
    <t>Addressable LED w/ Key Switch</t>
  </si>
  <si>
    <t>PAD100-LED</t>
  </si>
  <si>
    <t>LED Module</t>
  </si>
  <si>
    <t>MC-1000</t>
  </si>
  <si>
    <t>Multi-Connect Expander</t>
  </si>
  <si>
    <t>PAD100-SM</t>
  </si>
  <si>
    <t>Speaker Module</t>
  </si>
  <si>
    <t>PAD100-PSSA/PSDA</t>
  </si>
  <si>
    <t>Flush Mount LCD Annunciator</t>
  </si>
  <si>
    <t>Flush Mount LED Annunciator</t>
  </si>
  <si>
    <t>Potter PAD100-NAC Output Module</t>
  </si>
  <si>
    <t>Potter PAD100-ZM Conv Zone Module</t>
  </si>
  <si>
    <t>CHS-24B-WP,CHS-24G-WP,CSH-24R-WP, 75cd, Hi db</t>
  </si>
  <si>
    <t>CHSLP-24B-WP,CHSLP-24G-WP,CHSLP-24R-WP, 75cd, Hi db</t>
  </si>
  <si>
    <t>Potter HP-25T MiniHorn, Syncable</t>
  </si>
  <si>
    <t>Analog Carbon Monoxide Detector</t>
  </si>
  <si>
    <t>Addressable Duct Detector w/Relay</t>
  </si>
  <si>
    <t>PAD100-ZM*</t>
  </si>
  <si>
    <t>PAD100-NAC*</t>
  </si>
  <si>
    <t>Potter PAD100-DUCTR Duct Det w/ Relay</t>
  </si>
  <si>
    <t>IM/IB/SCI/AIB Class B **</t>
  </si>
  <si>
    <t>See the installation manual for special considerations when installing IM, IB, AIB, SCI devices on Class B loops.</t>
  </si>
  <si>
    <t>PAD100-SLCE-127</t>
  </si>
  <si>
    <t>Potter SH-1224  15cd, Hi db</t>
  </si>
  <si>
    <t>Potter SH-1224  15cd, Med db</t>
  </si>
  <si>
    <t>Potter SH-1224  15cd, Lo db</t>
  </si>
  <si>
    <t>Potter SH-1224  35cd, Hi db</t>
  </si>
  <si>
    <t>Potter SH-1224  35cd, Med db</t>
  </si>
  <si>
    <t>Potter SH-1224  35cd, Lo db</t>
  </si>
  <si>
    <t>Potter SH-1224  60cd, Hi db</t>
  </si>
  <si>
    <t>Potter SH-1224  60cd, Med db</t>
  </si>
  <si>
    <t>Potter SH-1224  60cd, Lo db</t>
  </si>
  <si>
    <t>Potter SH-1224  75cd, Hi db</t>
  </si>
  <si>
    <t>Potter SH-1224  75cd, Med db</t>
  </si>
  <si>
    <t>Potter SH-1224  75cd, Lo db</t>
  </si>
  <si>
    <t>Potter SH-1224  95cd, Hi db</t>
  </si>
  <si>
    <t>Potter SH-1224  95cd, Med db</t>
  </si>
  <si>
    <t>Potter SH-1224  95cd, Lo db</t>
  </si>
  <si>
    <t>Potter SH-1224  110cd, Hi db</t>
  </si>
  <si>
    <t>Potter SH-1224  110cd, Med db</t>
  </si>
  <si>
    <t>Potter SH-1224  110cd, Lo db</t>
  </si>
  <si>
    <t>Potter SH-1224WP 15cd, Hi db</t>
  </si>
  <si>
    <t>Potter SH-1224WP 15cd, Med db</t>
  </si>
  <si>
    <t>Potter SH-1224WP 15cd, Lo db</t>
  </si>
  <si>
    <t>Potter SH-1224WP 35cd, Hi db</t>
  </si>
  <si>
    <t>Potter SH-1224WP 35cd, Med db</t>
  </si>
  <si>
    <t>Potter SH-1224WP 35cd, Lo db</t>
  </si>
  <si>
    <t>Potter SH-1224WP 60cd, Hi db</t>
  </si>
  <si>
    <t>Potter SH-1224WP 60cd, Med db</t>
  </si>
  <si>
    <t>Potter SH-1224WP 60cd, Lo db</t>
  </si>
  <si>
    <t>Potter SH-1224WP 75cd, Hi db</t>
  </si>
  <si>
    <t>Potter SH-1224WP 75cd, Med db</t>
  </si>
  <si>
    <t>Potter SH-1224WP 75cd, Lo db</t>
  </si>
  <si>
    <t>Potter SH-1224WP 95cd, Hi db</t>
  </si>
  <si>
    <t>Potter SH-1224WP 95cd, Med db</t>
  </si>
  <si>
    <t>Potter SH-1224WP 95cd, Lo db</t>
  </si>
  <si>
    <t>Potter SH-1224WP 110cd, Hi db</t>
  </si>
  <si>
    <t>Potter SH-1224WP 110cd, Med db</t>
  </si>
  <si>
    <t>Potter SH-1224WP 110cd, Lo db</t>
  </si>
  <si>
    <t>Potter SH-24H  95cd, Hi db</t>
  </si>
  <si>
    <t>Potter SH-24H  95cd, Med db</t>
  </si>
  <si>
    <t>Potter SH-24H  95cd, Lo db</t>
  </si>
  <si>
    <t>Potter SH-24H  110cd, Hi db</t>
  </si>
  <si>
    <t>Potter SH-24H  110cd, Med db</t>
  </si>
  <si>
    <t>Potter SH-24H  110cd, Lo db</t>
  </si>
  <si>
    <t>Potter SH-24H  135cd, Hi db</t>
  </si>
  <si>
    <t>Potter SH-24H  135cd, Med db</t>
  </si>
  <si>
    <t>Potter SH-24H  135cd, Lo db</t>
  </si>
  <si>
    <t>Potter SH-24H  150cd, Hi db</t>
  </si>
  <si>
    <t>Potter SH-24H  150cd, Med db</t>
  </si>
  <si>
    <t>Potter SH-24H  150cd, Lo db</t>
  </si>
  <si>
    <t>Potter SH-24H  177cd, Hi db</t>
  </si>
  <si>
    <t>Potter SH-24H  177cd, Med db</t>
  </si>
  <si>
    <t>Potter SH-24H  177cd, Lo db</t>
  </si>
  <si>
    <t>Potter SH-24H  185cd, Hi db</t>
  </si>
  <si>
    <t>Potter SH-24H  185cd, Med db</t>
  </si>
  <si>
    <t>Potter SH-24H  185cd, Lo db</t>
  </si>
  <si>
    <t>Potter SH-24H-WP  95cd, Hi db</t>
  </si>
  <si>
    <t>Potter SH-24H-WP  95cd, Med db</t>
  </si>
  <si>
    <t>Potter SH-24H-WP  95cd, Lo db</t>
  </si>
  <si>
    <t>Potter SH-24H-WP  110cd, Hi db</t>
  </si>
  <si>
    <t>Potter SH-24H-WP  110cd, Med db</t>
  </si>
  <si>
    <t>Potter SH-24H-WP  110cd, Lo db</t>
  </si>
  <si>
    <t>Potter SH-24H-WP  135cd, Hi db</t>
  </si>
  <si>
    <t>Potter SH-24H-WP  135cd, Med db</t>
  </si>
  <si>
    <t>Potter SH-24H-WP  135cd, Lo db</t>
  </si>
  <si>
    <t>Potter SH-24H-WP  150cd, Hi db</t>
  </si>
  <si>
    <t>Potter SH-24H-WP  150cd, Med db</t>
  </si>
  <si>
    <t>Potter SH-24H-WP  150cd, Lo db</t>
  </si>
  <si>
    <t>Potter SH-24H-WP  177cd, Hi db</t>
  </si>
  <si>
    <t>Potter SH-24H-WP  177cd, Med db</t>
  </si>
  <si>
    <t>Potter SH-24H-WP  177cd, Lo db</t>
  </si>
  <si>
    <t>Potter SH-24H-WP  185cd, Hi db</t>
  </si>
  <si>
    <t>Potter SH-24H-WP  185cd, Med db</t>
  </si>
  <si>
    <t>Potter SH-24H-WP  185cd, Lo db</t>
  </si>
  <si>
    <t>Potter SH24C-3075110 30cd, Hi db</t>
  </si>
  <si>
    <t>Potter SH24C-3075110 30cd, Lo db</t>
  </si>
  <si>
    <t>Potter SH24C-3075110 75cd, Hi db</t>
  </si>
  <si>
    <t>Potter SH24C-3075110 75cd, Lo db</t>
  </si>
  <si>
    <t>Potter SH24C-3075110 110cd, Hi db</t>
  </si>
  <si>
    <t>Potter SH24C-3075110 110cd, Lo db</t>
  </si>
  <si>
    <t>Potter SH24C-177, 177cd, Hi db</t>
  </si>
  <si>
    <t>Potter SH24C-177, 177cd, Lo db</t>
  </si>
  <si>
    <t>Potter SL-1224 Strobe 15cd</t>
  </si>
  <si>
    <t>Potter SL-1224 Strobe 35cd</t>
  </si>
  <si>
    <t>Potter SL-1224 Strobe 60cd</t>
  </si>
  <si>
    <t>Potter SL-1224 Strobe 75cd</t>
  </si>
  <si>
    <t>Potter SL-1224 Strobe 95cd</t>
  </si>
  <si>
    <t>Potter SL-1224 Strobe 110cd</t>
  </si>
  <si>
    <t>Potter SL-1224WP Strobe 15cd</t>
  </si>
  <si>
    <t>Potter SL-1224WP Strobe 35cd</t>
  </si>
  <si>
    <t>Potter SL-1224WP Strobe 60cd</t>
  </si>
  <si>
    <t>Potter SL-1224WP Strobe 75cd</t>
  </si>
  <si>
    <t>Potter SL-1224WP Strobe 95cd</t>
  </si>
  <si>
    <t>Potter SL-1224WP Strobe 110cd</t>
  </si>
  <si>
    <t>Potter SL-24H Strobe 95cd</t>
  </si>
  <si>
    <t>Potter SL-24H Strobe 110cd</t>
  </si>
  <si>
    <t>Potter SL-24H Strobe 135cd</t>
  </si>
  <si>
    <t>Potter SL-24H Strobe 150cd</t>
  </si>
  <si>
    <t>Potter SL-24H Strobe 177cd</t>
  </si>
  <si>
    <t>Potter SL-24H Strobe 185cd</t>
  </si>
  <si>
    <t>Potter SL-24H-WP Strobe 95cd</t>
  </si>
  <si>
    <t>Potter SL-24H-WP Strobe 110cd</t>
  </si>
  <si>
    <t>Potter SL-24H-WP Strobe 135cd</t>
  </si>
  <si>
    <t>Potter SL-24H-WP Strobe 150cd</t>
  </si>
  <si>
    <t>Potter SL-24H-WP Strobe 177cd</t>
  </si>
  <si>
    <t>Potter SL-24H-WP Strobe 185cd</t>
  </si>
  <si>
    <t>Potter SL24C-3075110 Strobe 30cd</t>
  </si>
  <si>
    <t>Potter SL24C-3075110 Strobe 75cd</t>
  </si>
  <si>
    <t>Potter SL24C-3075110 Strobe 110cd</t>
  </si>
  <si>
    <t>Potter SL24C-177 Strobe 177cd</t>
  </si>
  <si>
    <t>Potter H-1224 Horn, Hi db</t>
  </si>
  <si>
    <t>Potter H-1224 Horn, Med db</t>
  </si>
  <si>
    <t>Potter H-1224 Horn, Lo db</t>
  </si>
  <si>
    <t>DACT Card</t>
  </si>
  <si>
    <t>PAD100-IM</t>
  </si>
  <si>
    <t>PAD100-IB</t>
  </si>
  <si>
    <t>Addressable Sounder Base</t>
  </si>
  <si>
    <t>Addressable Relay Base</t>
  </si>
  <si>
    <t>Addressable Isolator Base</t>
  </si>
  <si>
    <t>Potter PAD100-SB Sounder Base</t>
  </si>
  <si>
    <t>Device Addresses Used:</t>
  </si>
  <si>
    <t xml:space="preserve">Device Addresses Available: </t>
  </si>
  <si>
    <t>Potter LFHS-15 Temporal 3 Normal db</t>
  </si>
  <si>
    <t>Potter LFHS-15 Temporal 3 Loud db</t>
  </si>
  <si>
    <t>Potter LFHS-15 Temporal 4 Normal db</t>
  </si>
  <si>
    <t>Potter LFHS-15 Temporal 4 Loud db</t>
  </si>
  <si>
    <t>Potter LFHS-110 Temporal 3 Normal db</t>
  </si>
  <si>
    <t>Potter LFHS-110 Temporal 3 Loud db</t>
  </si>
  <si>
    <t>Potter LFHS-110 Temporal 4 Normal db</t>
  </si>
  <si>
    <t>Potter LFHS-110 Temporal 4 Loud db</t>
  </si>
  <si>
    <t>Potter LFHS-177 Temporal 3 Normal db</t>
  </si>
  <si>
    <t>Potter LFHS-177 Temporal 3 Loud db</t>
  </si>
  <si>
    <t>Potter LFHS-177 Temporal 4 Normal db</t>
  </si>
  <si>
    <t>Potter LFHS-177 Temporal 4 Loud db</t>
  </si>
  <si>
    <t>Gentex GHSLF-15 Temporal 3 Normal db</t>
  </si>
  <si>
    <t>Gentex GHSLF-15 Temporal 3 Loud db</t>
  </si>
  <si>
    <t>Gentex GHSLF-15 Temporal 4 Normal db</t>
  </si>
  <si>
    <t>Gentex GHSLF-15 Temporal 4 Loud db</t>
  </si>
  <si>
    <t>Gentex GHSLF-110 Temporal 3 Normal db</t>
  </si>
  <si>
    <t>Gentex GHSLF-110 Temporal 3 Loud db</t>
  </si>
  <si>
    <t>Gentex GHSLF-110 Temporal 4 Normal db</t>
  </si>
  <si>
    <t>Gentex GHSLF-110 Temporal 4 Loud db</t>
  </si>
  <si>
    <t>Gentex GHSLF-177 Temporal 3 Normal db</t>
  </si>
  <si>
    <t>Gentex GHSLF-177 Temporal 3 Loud db</t>
  </si>
  <si>
    <t>Gentex GHSLF-177 Temporal 4 Normal db</t>
  </si>
  <si>
    <t>Gentex GHSLF-177 Temporal 4 Loud db</t>
  </si>
  <si>
    <t>Potter CPS-24 Photo Smoke Det</t>
  </si>
  <si>
    <t>CS-24A-WP,CS-24B-WP,CS-24G-WP,CS-24R-WP Strobe, 75cd</t>
  </si>
  <si>
    <t>CSLP-24A-WP,CS-24B-WP,CS-24G-WP,CS-24R-WP Strobe, 75cd</t>
  </si>
  <si>
    <t>Clifford and Snell YL6 Explsn Proof Strobe</t>
  </si>
  <si>
    <t>Clifford and Snell YO6 Explsn Proof Sounder</t>
  </si>
  <si>
    <t>Clifford and Snell V6 Explsn Proof Strobe 5 Joule</t>
  </si>
  <si>
    <t>Clifford and Snell V6 Explsn Proof Strobe 10 Joule</t>
  </si>
  <si>
    <t>Clifford and Snell V6 Explsn Proof Strobe 20 Joule</t>
  </si>
  <si>
    <t>Potter PAD100-LFSB Sounder Base</t>
  </si>
  <si>
    <r>
      <t xml:space="preserve">Potter CO-12/24 CO Detector </t>
    </r>
    <r>
      <rPr>
        <b/>
        <sz val="9"/>
        <color indexed="8"/>
        <rFont val="Calibri"/>
        <family val="2"/>
      </rPr>
      <t>(Obsolete)</t>
    </r>
  </si>
  <si>
    <r>
      <t xml:space="preserve">Potter PS-24 Photo Smoke Det </t>
    </r>
    <r>
      <rPr>
        <b/>
        <sz val="9"/>
        <color indexed="8"/>
        <rFont val="Calibri"/>
        <family val="2"/>
      </rPr>
      <t>(Obsolete)</t>
    </r>
  </si>
  <si>
    <t>Addressable Low Frequency Sounder Base</t>
  </si>
  <si>
    <t>PAD100-RB*</t>
  </si>
  <si>
    <t>IDC-6</t>
  </si>
  <si>
    <t>Initating Zone Expander</t>
  </si>
  <si>
    <t>Initating Zone Expander Power*</t>
  </si>
  <si>
    <t>PFC-6000 / P Series</t>
  </si>
  <si>
    <t>NOHMI-SLCE-127**</t>
  </si>
  <si>
    <t>**REQUIRED IF USING NOHMI PROTOCOL SLC DEVICES</t>
  </si>
  <si>
    <t>UD-2000 / UD-1000</t>
  </si>
  <si>
    <t>NCF-1000</t>
  </si>
  <si>
    <t>NCE-1000</t>
  </si>
  <si>
    <t>Network Card Fiber</t>
  </si>
  <si>
    <t>Network Card Ethernet</t>
  </si>
  <si>
    <t>#12 Stranded</t>
  </si>
  <si>
    <t>SCA-2525</t>
  </si>
  <si>
    <t>SCA-2570</t>
  </si>
  <si>
    <t>SCA-5025</t>
  </si>
  <si>
    <t>SCA-5070</t>
  </si>
  <si>
    <t>SCA-10070</t>
  </si>
  <si>
    <t>DCA-5025</t>
  </si>
  <si>
    <t>DCA-10025</t>
  </si>
  <si>
    <t>FFT-1000</t>
  </si>
  <si>
    <t>Fire Fighter Telephone System</t>
  </si>
  <si>
    <t>VM-1000</t>
  </si>
  <si>
    <t>SB-8</t>
  </si>
  <si>
    <t>Voice Module</t>
  </si>
  <si>
    <t>ECS User Interface w/8 Programmable Switches</t>
  </si>
  <si>
    <t>SB-24</t>
  </si>
  <si>
    <t>Switch Bank 24 Programmable Switches</t>
  </si>
  <si>
    <t xml:space="preserve">LOC Standby: </t>
  </si>
  <si>
    <t xml:space="preserve">LOC Alarm: </t>
  </si>
  <si>
    <t>Potter FFT-1000
Battery &amp; Voltage Drop
Calculations</t>
  </si>
  <si>
    <t>FACP</t>
  </si>
  <si>
    <t>Fire Fighter Telephone System w/24 Switches</t>
  </si>
  <si>
    <t>FFT-EXP</t>
  </si>
  <si>
    <t>Fire Fighter Telephone Expander Module</t>
  </si>
  <si>
    <t>FSB-24</t>
  </si>
  <si>
    <t>24 Switch Board</t>
  </si>
  <si>
    <t>AH Required</t>
  </si>
  <si>
    <t>PAD-PD</t>
  </si>
  <si>
    <t>PAD-PHD</t>
  </si>
  <si>
    <t>PAD-HD</t>
  </si>
  <si>
    <t>PAD-CD</t>
  </si>
  <si>
    <t>PAD-DUCT</t>
  </si>
  <si>
    <t>PAD-DUCTR*</t>
  </si>
  <si>
    <t>FFT-1000R/L</t>
  </si>
  <si>
    <t>Potter SCA-2525
Battery &amp; Voltage Drop
Calculations</t>
  </si>
  <si>
    <t>Potter SCA-2570
Battery &amp; Voltage Drop
Calculations</t>
  </si>
  <si>
    <t>Potter SCA-5025
Battery &amp; Voltage Drop
Calculations</t>
  </si>
  <si>
    <t>Potter SCA-5070
Battery &amp; Voltage Drop
Calculations</t>
  </si>
  <si>
    <t>Potter SCA-10070
Battery &amp; Voltage Drop
Calculations</t>
  </si>
  <si>
    <t>Potter DCA-5025
Battery &amp; Voltage Drop
Calculations</t>
  </si>
  <si>
    <t>Dual Channel, 50W, 25V, Amplifier</t>
  </si>
  <si>
    <t>70V-1000</t>
  </si>
  <si>
    <t>70V Extender for DCA Amplifiers</t>
  </si>
  <si>
    <t>BUA-1000</t>
  </si>
  <si>
    <t>Backup Amplifier for DCA Amplifiers</t>
  </si>
  <si>
    <t>Potter DCA-10025
Battery &amp; Voltage Drop
Calculations</t>
  </si>
  <si>
    <t>* FFT-1000 includes 1 FSB-24</t>
  </si>
  <si>
    <t>FFT-1000*</t>
  </si>
  <si>
    <t>LOC-1000</t>
  </si>
  <si>
    <t>Local Operator Console</t>
  </si>
  <si>
    <t>25v</t>
  </si>
  <si>
    <t>70v</t>
  </si>
  <si>
    <t>Single Channel, 25W, 25V Amplifier PCB</t>
  </si>
  <si>
    <t>Single Channel, 25W, 25V and 70V Selectable, Amplifier PCB</t>
  </si>
  <si>
    <t>Single Channel, 50W, 25V and 70V Selectable, Amplifier PCB</t>
  </si>
  <si>
    <t>Single Channel, 100W, 25V and 70V Selectable, Amplifier PCB</t>
  </si>
  <si>
    <t>Single Channel, 50W, 25V, Amplifier PCB</t>
  </si>
  <si>
    <t>Dual Channel, 100W, 25V, Amplifier PCB</t>
  </si>
  <si>
    <t>Releasing</t>
  </si>
  <si>
    <t>Amplifier Load</t>
  </si>
  <si>
    <t>Wattage Usage:</t>
  </si>
  <si>
    <t>PAD-PCD</t>
  </si>
  <si>
    <t>Analog Smoke/Carbon Monoxide Detector</t>
  </si>
  <si>
    <t>PAD-PHCD</t>
  </si>
  <si>
    <t>Analog Smoke/Heat/Carbon Detector</t>
  </si>
  <si>
    <t>Speaker Voltage:</t>
  </si>
  <si>
    <t>Integrated Voice Panel</t>
  </si>
  <si>
    <t>PAD300-PD</t>
  </si>
  <si>
    <t>PAD300-PD-I</t>
  </si>
  <si>
    <t>PAD300-PHD</t>
  </si>
  <si>
    <t>PAD300-HD</t>
  </si>
  <si>
    <t>PAD300-HD-I</t>
  </si>
  <si>
    <t>PAD300-PHD-I</t>
  </si>
  <si>
    <t>PAD300-CD-I</t>
  </si>
  <si>
    <t>PAD300-PCD-I</t>
  </si>
  <si>
    <t>PAD300-PCD</t>
  </si>
  <si>
    <t>PAD300-PHCD-I</t>
  </si>
  <si>
    <t>PAD300-PHCD</t>
  </si>
  <si>
    <t>PAD300-DD</t>
  </si>
  <si>
    <t>Analog Photo Smoke W/ Isolator</t>
  </si>
  <si>
    <t>Analog Photo Smoke/Heat/Isolater</t>
  </si>
  <si>
    <t>Analog Fixed Temp Heat W/ Isolator</t>
  </si>
  <si>
    <t>PAD300-CD</t>
  </si>
  <si>
    <t>PAD300-RB*</t>
  </si>
  <si>
    <t>PAD300-IB</t>
  </si>
  <si>
    <t>Local Operator Console (LOC)</t>
  </si>
  <si>
    <t>Conv Aux Power</t>
  </si>
  <si>
    <t>AFC / ARC / IPA Series - PAD300</t>
  </si>
  <si>
    <t>***</t>
  </si>
  <si>
    <t>Requires Aux Sounder Base Power (Configure Below)</t>
  </si>
  <si>
    <t>PAD300-SB***</t>
  </si>
  <si>
    <t>PAD300-LFSB***</t>
  </si>
  <si>
    <t>PAD100-SB***</t>
  </si>
  <si>
    <t>PAD100-LFSB***</t>
  </si>
  <si>
    <t>Potter PDC-6-24 Bell</t>
  </si>
  <si>
    <t>Potter PDC-8-24 Bell</t>
  </si>
  <si>
    <t>Potter PDC-10-24 Bell</t>
  </si>
  <si>
    <t>Potter PAD300-SB Sounder Base</t>
  </si>
  <si>
    <t>Potter PAD300-LFSB Sounder Base</t>
  </si>
  <si>
    <t>Potter CPSD-24V Photo Smoke Det</t>
  </si>
  <si>
    <t>Potter CPSHD-24H Photo/Heat Det</t>
  </si>
  <si>
    <r>
      <t xml:space="preserve">Potter PS-24H Photo/Heat Det </t>
    </r>
    <r>
      <rPr>
        <b/>
        <sz val="9"/>
        <color rgb="FF000000"/>
        <rFont val="Calibri"/>
        <family val="2"/>
      </rPr>
      <t>(Obsolete)</t>
    </r>
  </si>
  <si>
    <t>Federal Signal FHEX Explsn Proof Horn</t>
  </si>
  <si>
    <r>
      <t>Potter MBA-2410 Bell</t>
    </r>
    <r>
      <rPr>
        <b/>
        <sz val="9"/>
        <color rgb="FF000000"/>
        <rFont val="Calibri"/>
        <family val="2"/>
      </rPr>
      <t xml:space="preserve"> (Obsolete)</t>
    </r>
  </si>
  <si>
    <r>
      <t xml:space="preserve">Potter MBA-248 Bell </t>
    </r>
    <r>
      <rPr>
        <b/>
        <sz val="9"/>
        <color rgb="FF000000"/>
        <rFont val="Calibri"/>
        <family val="2"/>
      </rPr>
      <t>(Obsolete)</t>
    </r>
  </si>
  <si>
    <r>
      <t xml:space="preserve">Potter MBA-246 Bell </t>
    </r>
    <r>
      <rPr>
        <b/>
        <sz val="9"/>
        <color rgb="FF000000"/>
        <rFont val="Calibri"/>
        <family val="2"/>
      </rPr>
      <t>(Obsolete)</t>
    </r>
  </si>
  <si>
    <t xml:space="preserve">Air Products MS-RA &amp; MS-KA/P/R </t>
  </si>
  <si>
    <t>Federal Signal FSEX &amp; FSEX-HI Explsn Proof Strobe</t>
  </si>
  <si>
    <t>AFC / ARC / IPA Series - PAD100/200</t>
  </si>
  <si>
    <t>to these bottom rows</t>
  </si>
  <si>
    <t>Potter AFC-1000V
Battery &amp; Voltage Drop
Calculations</t>
  </si>
  <si>
    <t>SLC Expander (10 Max)</t>
  </si>
  <si>
    <t>AFC-1000V</t>
  </si>
  <si>
    <t>Single Channel, 25W, 25V Amp</t>
  </si>
  <si>
    <t>Single Channel, 25W, 25V and 70V Selectable  Amp</t>
  </si>
  <si>
    <t>Single Channel, 50W, 25V Amp</t>
  </si>
  <si>
    <t>Single Channel, 50W, 25V and 70V Selectable  Amp</t>
  </si>
  <si>
    <t>Single Channel, 100W, 25V and 70V Selectable  Amp</t>
  </si>
  <si>
    <t>Dual Channel, 50W, 25V Amp</t>
  </si>
  <si>
    <t>Dual Channel, 100W, 25V Amp</t>
  </si>
  <si>
    <t>RA-6075/R</t>
  </si>
  <si>
    <t>RA-6500(R/F)</t>
  </si>
  <si>
    <t>LED-16(F)</t>
  </si>
  <si>
    <t>SCA-5070INT</t>
  </si>
  <si>
    <t>Single Channel. 50W, 25V amd 70V Selectable Amp</t>
  </si>
  <si>
    <t>Analog CO Detector</t>
  </si>
  <si>
    <t>Analog CO Detector W/Isolater</t>
  </si>
  <si>
    <t>Analog Smoke/CO Detector</t>
  </si>
  <si>
    <t>Analog Smoke/CO Detector W/Isolater</t>
  </si>
  <si>
    <t>Analog Smoke/Heat/CO Detector</t>
  </si>
  <si>
    <t>Analog Smoke/Heat/CO Detector W/ Isolater</t>
  </si>
  <si>
    <t>PSK-1000</t>
  </si>
  <si>
    <t>Programmable Soft Key</t>
  </si>
  <si>
    <t>SCUI-1000</t>
  </si>
  <si>
    <t>Smoke Control User Interface</t>
  </si>
  <si>
    <t>RM-1000</t>
  </si>
  <si>
    <t>Remote Microphone</t>
  </si>
  <si>
    <t>PE-HS 15 cd Normal db</t>
  </si>
  <si>
    <t>PE-HS 15 cd Loud db</t>
  </si>
  <si>
    <t>PE-HS 30 cd Normal db</t>
  </si>
  <si>
    <t>PE-HS 30 cd Loud db</t>
  </si>
  <si>
    <t>PE-HS 75 cd Normal db</t>
  </si>
  <si>
    <t>PE-HS 75 cd Loud db</t>
  </si>
  <si>
    <t>PE-HS 110 cd Normal db</t>
  </si>
  <si>
    <t>PE-HS 110 cd Loud db</t>
  </si>
  <si>
    <t>PE-HS 135 cd Normal db</t>
  </si>
  <si>
    <t>PE-HS 135 cd Loud db</t>
  </si>
  <si>
    <t>PE-HS 185 cd Normal db</t>
  </si>
  <si>
    <t>PE-HS 185 cd Loud db</t>
  </si>
  <si>
    <t>PE-HSC 15 cd Normal db</t>
  </si>
  <si>
    <t>PE-HSC 15 cd Loud db</t>
  </si>
  <si>
    <t>PE-HSC 30 cd Normal db</t>
  </si>
  <si>
    <t>PE-HSC 30 cd Loud db</t>
  </si>
  <si>
    <t>PE-HSC 75 cd Normal db</t>
  </si>
  <si>
    <t>PE-HSC 75 cd Loud db</t>
  </si>
  <si>
    <t>PE-HSC 110 cd Normal db</t>
  </si>
  <si>
    <t>PE-HSC 110 cd Loud db</t>
  </si>
  <si>
    <t>PE-HSC 150 cd Normal db</t>
  </si>
  <si>
    <t>PE-HSC 150 cd Loud db</t>
  </si>
  <si>
    <t>PE-HSC 177 cd Normal db</t>
  </si>
  <si>
    <t>PE-HSC 177 cd Loud db</t>
  </si>
  <si>
    <t>PE-LFHN Continuous</t>
  </si>
  <si>
    <t>PE-LFHN Temporal 3</t>
  </si>
  <si>
    <t>PE-LFHN Temporal 3/4</t>
  </si>
  <si>
    <t>PE-LFHS 110 cd</t>
  </si>
  <si>
    <t>PE-LFHS 177 cd</t>
  </si>
  <si>
    <t>Potter PE-STC  Strobe, 177cd</t>
  </si>
  <si>
    <t>Potter PE-ST Strobe, 15cd</t>
  </si>
  <si>
    <t>Potter PE-ST Strobe, 30cd</t>
  </si>
  <si>
    <t>Potter PE-ST Strobe, 75cd</t>
  </si>
  <si>
    <t>Potter PE-ST Strobe, 135cd</t>
  </si>
  <si>
    <t>Potter PE-ST Strobe, 110cd</t>
  </si>
  <si>
    <t>Potter PE-STC  Strobe, 15cd</t>
  </si>
  <si>
    <t>Potter PE-STC  Strobe, 30cd</t>
  </si>
  <si>
    <t>Potter PE-ST Strobe, 185cd</t>
  </si>
  <si>
    <t>Potter PE-STC  Strobe, 75cd</t>
  </si>
  <si>
    <t>Potter PE-STC  Strobe, 135cd</t>
  </si>
  <si>
    <t>Potter PE-STC  Strobe, 150cd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</si>
</sst>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0000"/>
  </numFmts>
  <fonts count="39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9"/>
      <name val="Calibri"/>
      <family val="2"/>
    </font>
    <font>
      <i/>
      <sz val="8"/>
      <color indexed="8"/>
      <name val="Calibri"/>
      <family val="2"/>
    </font>
    <font>
      <sz val="9"/>
      <color indexed="9"/>
      <name val="Calibri"/>
      <family val="2"/>
    </font>
    <font>
      <b/>
      <sz val="12"/>
      <color indexed="9"/>
      <name val="Calibri"/>
      <family val="2"/>
    </font>
    <font>
      <b/>
      <i/>
      <sz val="8"/>
      <color indexed="8"/>
      <name val="Calibri"/>
      <family val="2"/>
    </font>
    <font>
      <b/>
      <i/>
      <sz val="14"/>
      <color indexed="8"/>
      <name val="Calibri"/>
      <family val="2"/>
    </font>
    <font>
      <b/>
      <i/>
      <sz val="9"/>
      <color indexed="8"/>
      <name val="Calibri"/>
      <family val="2"/>
    </font>
    <font>
      <sz val="10"/>
      <color indexed="9"/>
      <name val="Calibri"/>
      <family val="2"/>
    </font>
    <font>
      <b/>
      <i/>
      <sz val="14"/>
      <color indexed="9"/>
      <name val="Calibri"/>
      <family val="2"/>
    </font>
    <font>
      <b/>
      <i/>
      <sz val="12"/>
      <color indexed="8"/>
      <name val="Calibri"/>
      <family val="2"/>
    </font>
    <font>
      <i/>
      <sz val="10"/>
      <color indexed="8"/>
      <name val="Calibri"/>
      <family val="2"/>
    </font>
    <font>
      <sz val="10"/>
      <color indexed="10"/>
      <name val="Calibri"/>
      <family val="2"/>
    </font>
    <font>
      <sz val="9"/>
      <color indexed="10"/>
      <name val="Calibri"/>
      <family val="2"/>
    </font>
    <font>
      <b/>
      <i/>
      <sz val="11"/>
      <color indexed="8"/>
      <name val="Calibri"/>
      <family val="2"/>
    </font>
    <font>
      <sz val="8"/>
      <color indexed="9"/>
      <name val="Calibri"/>
      <family val="2"/>
    </font>
    <font>
      <b/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theme="0"/>
      <name val="Calibri"/>
      <family val="2"/>
    </font>
    <font>
      <b/>
      <sz val="12"/>
      <color theme="1"/>
      <name val="Calibri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</font>
    <font>
      <sz val="9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0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306">
    <xf numFmtId="0" fontId="0" fillId="0" borderId="0" xfId="0"/>
    <xf numFmtId="0" fontId="0" fillId="2" borderId="0" xfId="0" applyFill="1"/>
    <xf numFmtId="0" fontId="5" fillId="2" borderId="0" xfId="0" applyFont="1" applyFill="1"/>
    <xf numFmtId="0" fontId="5" fillId="0" borderId="0" xfId="0" applyFont="1"/>
    <xf numFmtId="0" fontId="4" fillId="0" borderId="0" xfId="0" applyFont="1"/>
    <xf numFmtId="0" fontId="5" fillId="2" borderId="1" xfId="0" applyFont="1" applyFill="1" applyBorder="1"/>
    <xf numFmtId="0" fontId="6" fillId="0" borderId="0" xfId="0" applyFont="1"/>
    <xf numFmtId="0" fontId="8" fillId="3" borderId="5" xfId="0" applyFont="1" applyFill="1" applyBorder="1" applyAlignment="1">
      <alignment horizontal="center"/>
    </xf>
    <xf numFmtId="0" fontId="5" fillId="0" borderId="1" xfId="0" applyFont="1" applyBorder="1"/>
    <xf numFmtId="0" fontId="5" fillId="4" borderId="3" xfId="0" applyFont="1" applyFill="1" applyBorder="1"/>
    <xf numFmtId="0" fontId="5" fillId="4" borderId="2" xfId="0" applyFont="1" applyFill="1" applyBorder="1"/>
    <xf numFmtId="0" fontId="5" fillId="4" borderId="4" xfId="0" applyFont="1" applyFill="1" applyBorder="1"/>
    <xf numFmtId="0" fontId="7" fillId="4" borderId="6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7" xfId="0" applyFont="1" applyFill="1" applyBorder="1" applyAlignment="1">
      <alignment horizontal="center"/>
    </xf>
    <xf numFmtId="166" fontId="8" fillId="3" borderId="5" xfId="0" applyNumberFormat="1" applyFont="1" applyFill="1" applyBorder="1" applyAlignment="1">
      <alignment horizontal="center"/>
    </xf>
    <xf numFmtId="166" fontId="5" fillId="0" borderId="1" xfId="0" applyNumberFormat="1" applyFont="1" applyBorder="1"/>
    <xf numFmtId="166" fontId="5" fillId="0" borderId="0" xfId="0" applyNumberFormat="1" applyFont="1"/>
    <xf numFmtId="166" fontId="5" fillId="2" borderId="1" xfId="0" applyNumberFormat="1" applyFont="1" applyFill="1" applyBorder="1"/>
    <xf numFmtId="0" fontId="5" fillId="0" borderId="1" xfId="0" applyFont="1" applyBorder="1" applyProtection="1">
      <protection locked="0"/>
    </xf>
    <xf numFmtId="165" fontId="5" fillId="0" borderId="0" xfId="0" applyNumberFormat="1" applyFont="1"/>
    <xf numFmtId="164" fontId="5" fillId="2" borderId="0" xfId="0" applyNumberFormat="1" applyFont="1" applyFill="1"/>
    <xf numFmtId="0" fontId="20" fillId="0" borderId="0" xfId="0" applyFont="1"/>
    <xf numFmtId="0" fontId="19" fillId="0" borderId="0" xfId="0" applyFont="1"/>
    <xf numFmtId="0" fontId="15" fillId="0" borderId="0" xfId="0" applyFont="1"/>
    <xf numFmtId="0" fontId="11" fillId="3" borderId="0" xfId="0" applyFont="1" applyFill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5" fillId="0" borderId="30" xfId="0" applyFont="1" applyBorder="1"/>
    <xf numFmtId="166" fontId="5" fillId="0" borderId="9" xfId="0" applyNumberFormat="1" applyFont="1" applyBorder="1"/>
    <xf numFmtId="166" fontId="5" fillId="0" borderId="31" xfId="0" applyNumberFormat="1" applyFont="1" applyBorder="1"/>
    <xf numFmtId="0" fontId="5" fillId="0" borderId="19" xfId="0" applyFont="1" applyBorder="1"/>
    <xf numFmtId="166" fontId="5" fillId="0" borderId="18" xfId="0" applyNumberFormat="1" applyFont="1" applyBorder="1"/>
    <xf numFmtId="0" fontId="5" fillId="0" borderId="32" xfId="0" applyFont="1" applyBorder="1"/>
    <xf numFmtId="0" fontId="5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2" borderId="0" xfId="0" applyFont="1" applyFill="1" applyProtection="1">
      <protection hidden="1"/>
    </xf>
    <xf numFmtId="0" fontId="7" fillId="2" borderId="0" xfId="0" applyFont="1" applyFill="1" applyAlignment="1" applyProtection="1">
      <alignment horizontal="right"/>
      <protection hidden="1"/>
    </xf>
    <xf numFmtId="0" fontId="4" fillId="4" borderId="10" xfId="0" applyFont="1" applyFill="1" applyBorder="1" applyAlignment="1" applyProtection="1">
      <alignment horizontal="left"/>
      <protection locked="0" hidden="1"/>
    </xf>
    <xf numFmtId="0" fontId="7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7" fillId="2" borderId="0" xfId="0" applyFont="1" applyFill="1" applyAlignment="1" applyProtection="1">
      <alignment horizontal="right" vertical="top"/>
      <protection hidden="1"/>
    </xf>
    <xf numFmtId="0" fontId="7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4" fillId="4" borderId="1" xfId="0" applyFont="1" applyFill="1" applyBorder="1" applyProtection="1">
      <protection locked="0" hidden="1"/>
    </xf>
    <xf numFmtId="14" fontId="4" fillId="4" borderId="10" xfId="0" applyNumberFormat="1" applyFont="1" applyFill="1" applyBorder="1" applyAlignment="1" applyProtection="1">
      <alignment horizontal="left"/>
      <protection locked="0" hidden="1"/>
    </xf>
    <xf numFmtId="0" fontId="4" fillId="4" borderId="1" xfId="0" applyFont="1" applyFill="1" applyBorder="1" applyAlignment="1" applyProtection="1">
      <alignment horizontal="left"/>
      <protection locked="0" hidden="1"/>
    </xf>
    <xf numFmtId="0" fontId="8" fillId="3" borderId="9" xfId="0" applyFont="1" applyFill="1" applyBorder="1" applyAlignment="1" applyProtection="1">
      <alignment horizontal="center"/>
      <protection hidden="1"/>
    </xf>
    <xf numFmtId="0" fontId="8" fillId="3" borderId="2" xfId="0" applyFont="1" applyFill="1" applyBorder="1" applyAlignment="1" applyProtection="1">
      <alignment horizontal="center"/>
      <protection hidden="1"/>
    </xf>
    <xf numFmtId="0" fontId="8" fillId="3" borderId="3" xfId="0" applyFont="1" applyFill="1" applyBorder="1" applyAlignment="1" applyProtection="1">
      <alignment horizontal="center"/>
      <protection hidden="1"/>
    </xf>
    <xf numFmtId="0" fontId="8" fillId="3" borderId="3" xfId="0" applyFont="1" applyFill="1" applyBorder="1" applyAlignment="1" applyProtection="1">
      <alignment horizontal="right"/>
      <protection hidden="1"/>
    </xf>
    <xf numFmtId="0" fontId="8" fillId="3" borderId="4" xfId="0" applyFont="1" applyFill="1" applyBorder="1" applyAlignment="1" applyProtection="1">
      <alignment horizontal="right"/>
      <protection hidden="1"/>
    </xf>
    <xf numFmtId="0" fontId="5" fillId="2" borderId="0" xfId="0" applyFont="1" applyFill="1" applyProtection="1">
      <protection hidden="1"/>
    </xf>
    <xf numFmtId="164" fontId="7" fillId="2" borderId="0" xfId="0" applyNumberFormat="1" applyFont="1" applyFill="1" applyProtection="1">
      <protection hidden="1"/>
    </xf>
    <xf numFmtId="0" fontId="5" fillId="4" borderId="1" xfId="0" applyFont="1" applyFill="1" applyBorder="1" applyAlignment="1" applyProtection="1">
      <alignment horizontal="center"/>
      <protection locked="0" hidden="1"/>
    </xf>
    <xf numFmtId="164" fontId="5" fillId="2" borderId="0" xfId="0" applyNumberFormat="1" applyFont="1" applyFill="1" applyProtection="1"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4" fillId="2" borderId="21" xfId="0" applyFont="1" applyFill="1" applyBorder="1" applyProtection="1">
      <protection hidden="1"/>
    </xf>
    <xf numFmtId="0" fontId="5" fillId="2" borderId="23" xfId="0" applyFont="1" applyFill="1" applyBorder="1" applyProtection="1">
      <protection hidden="1"/>
    </xf>
    <xf numFmtId="0" fontId="5" fillId="4" borderId="22" xfId="0" applyFont="1" applyFill="1" applyBorder="1" applyAlignment="1" applyProtection="1">
      <alignment horizontal="center"/>
      <protection locked="0" hidden="1"/>
    </xf>
    <xf numFmtId="0" fontId="6" fillId="2" borderId="0" xfId="0" applyFont="1" applyFill="1" applyProtection="1">
      <protection hidden="1"/>
    </xf>
    <xf numFmtId="0" fontId="7" fillId="2" borderId="29" xfId="0" applyFont="1" applyFill="1" applyBorder="1" applyAlignment="1" applyProtection="1">
      <alignment horizontal="left"/>
      <protection hidden="1"/>
    </xf>
    <xf numFmtId="0" fontId="7" fillId="2" borderId="17" xfId="0" applyFont="1" applyFill="1" applyBorder="1" applyAlignment="1" applyProtection="1">
      <alignment horizontal="left"/>
      <protection hidden="1"/>
    </xf>
    <xf numFmtId="0" fontId="5" fillId="2" borderId="17" xfId="0" applyFont="1" applyFill="1" applyBorder="1" applyAlignment="1" applyProtection="1">
      <alignment horizontal="left"/>
      <protection hidden="1"/>
    </xf>
    <xf numFmtId="164" fontId="5" fillId="2" borderId="17" xfId="0" applyNumberFormat="1" applyFont="1" applyFill="1" applyBorder="1" applyProtection="1">
      <protection hidden="1"/>
    </xf>
    <xf numFmtId="0" fontId="9" fillId="2" borderId="0" xfId="0" applyFont="1" applyFill="1" applyAlignment="1" applyProtection="1">
      <alignment horizontal="right"/>
      <protection hidden="1"/>
    </xf>
    <xf numFmtId="0" fontId="14" fillId="2" borderId="0" xfId="0" applyFont="1" applyFill="1" applyAlignment="1" applyProtection="1">
      <alignment horizontal="right"/>
      <protection hidden="1"/>
    </xf>
    <xf numFmtId="165" fontId="5" fillId="2" borderId="0" xfId="0" applyNumberFormat="1" applyFont="1" applyFill="1" applyProtection="1">
      <protection hidden="1"/>
    </xf>
    <xf numFmtId="0" fontId="5" fillId="4" borderId="18" xfId="0" applyFont="1" applyFill="1" applyBorder="1" applyAlignment="1" applyProtection="1">
      <alignment horizontal="center"/>
      <protection locked="0" hidden="1"/>
    </xf>
    <xf numFmtId="0" fontId="5" fillId="4" borderId="33" xfId="0" applyFont="1" applyFill="1" applyBorder="1" applyAlignment="1" applyProtection="1">
      <alignment horizontal="center"/>
      <protection locked="0" hidden="1"/>
    </xf>
    <xf numFmtId="0" fontId="5" fillId="2" borderId="34" xfId="0" applyFont="1" applyFill="1" applyBorder="1" applyProtection="1">
      <protection hidden="1"/>
    </xf>
    <xf numFmtId="165" fontId="5" fillId="2" borderId="34" xfId="0" applyNumberFormat="1" applyFont="1" applyFill="1" applyBorder="1" applyProtection="1"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27" fillId="2" borderId="17" xfId="0" applyFont="1" applyFill="1" applyBorder="1" applyAlignment="1" applyProtection="1">
      <alignment horizontal="center"/>
      <protection hidden="1"/>
    </xf>
    <xf numFmtId="0" fontId="5" fillId="2" borderId="17" xfId="0" applyFont="1" applyFill="1" applyBorder="1" applyProtection="1">
      <protection hidden="1"/>
    </xf>
    <xf numFmtId="165" fontId="5" fillId="2" borderId="17" xfId="0" applyNumberFormat="1" applyFont="1" applyFill="1" applyBorder="1" applyAlignment="1" applyProtection="1">
      <alignment horizontal="right"/>
      <protection hidden="1"/>
    </xf>
    <xf numFmtId="165" fontId="5" fillId="2" borderId="17" xfId="0" applyNumberFormat="1" applyFont="1" applyFill="1" applyBorder="1" applyProtection="1">
      <protection hidden="1"/>
    </xf>
    <xf numFmtId="165" fontId="7" fillId="2" borderId="0" xfId="0" applyNumberFormat="1" applyFont="1" applyFill="1" applyProtection="1">
      <protection hidden="1"/>
    </xf>
    <xf numFmtId="0" fontId="7" fillId="2" borderId="0" xfId="0" applyFont="1" applyFill="1" applyAlignment="1" applyProtection="1">
      <alignment horizontal="right" wrapText="1"/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8" fillId="3" borderId="9" xfId="0" applyFont="1" applyFill="1" applyBorder="1" applyProtection="1">
      <protection hidden="1"/>
    </xf>
    <xf numFmtId="166" fontId="5" fillId="2" borderId="0" xfId="0" applyNumberFormat="1" applyFont="1" applyFill="1" applyProtection="1">
      <protection hidden="1"/>
    </xf>
    <xf numFmtId="0" fontId="5" fillId="2" borderId="17" xfId="0" applyFont="1" applyFill="1" applyBorder="1" applyAlignment="1" applyProtection="1">
      <alignment horizontal="center"/>
      <protection hidden="1"/>
    </xf>
    <xf numFmtId="166" fontId="5" fillId="2" borderId="17" xfId="0" applyNumberFormat="1" applyFont="1" applyFill="1" applyBorder="1" applyProtection="1">
      <protection hidden="1"/>
    </xf>
    <xf numFmtId="166" fontId="7" fillId="2" borderId="0" xfId="0" applyNumberFormat="1" applyFont="1" applyFill="1" applyProtection="1">
      <protection hidden="1"/>
    </xf>
    <xf numFmtId="166" fontId="5" fillId="2" borderId="3" xfId="0" applyNumberFormat="1" applyFont="1" applyFill="1" applyBorder="1" applyProtection="1">
      <protection hidden="1"/>
    </xf>
    <xf numFmtId="0" fontId="5" fillId="2" borderId="3" xfId="0" applyFont="1" applyFill="1" applyBorder="1" applyAlignment="1" applyProtection="1">
      <alignment horizontal="right"/>
      <protection hidden="1"/>
    </xf>
    <xf numFmtId="0" fontId="7" fillId="2" borderId="0" xfId="0" applyFont="1" applyFill="1" applyAlignment="1" applyProtection="1">
      <alignment horizontal="left"/>
      <protection hidden="1"/>
    </xf>
    <xf numFmtId="2" fontId="7" fillId="2" borderId="0" xfId="0" applyNumberFormat="1" applyFont="1" applyFill="1" applyProtection="1">
      <protection hidden="1"/>
    </xf>
    <xf numFmtId="0" fontId="27" fillId="2" borderId="0" xfId="0" applyFont="1" applyFill="1" applyProtection="1">
      <protection hidden="1"/>
    </xf>
    <xf numFmtId="2" fontId="5" fillId="2" borderId="0" xfId="0" applyNumberFormat="1" applyFont="1" applyFill="1" applyProtection="1">
      <protection hidden="1"/>
    </xf>
    <xf numFmtId="9" fontId="7" fillId="2" borderId="0" xfId="0" applyNumberFormat="1" applyFont="1" applyFill="1" applyProtection="1">
      <protection hidden="1"/>
    </xf>
    <xf numFmtId="0" fontId="6" fillId="2" borderId="0" xfId="0" applyFont="1" applyFill="1" applyAlignment="1" applyProtection="1">
      <alignment horizontal="right"/>
      <protection hidden="1"/>
    </xf>
    <xf numFmtId="2" fontId="6" fillId="2" borderId="0" xfId="0" applyNumberFormat="1" applyFont="1" applyFill="1" applyProtection="1">
      <protection hidden="1"/>
    </xf>
    <xf numFmtId="0" fontId="6" fillId="4" borderId="1" xfId="0" applyFont="1" applyFill="1" applyBorder="1" applyAlignment="1" applyProtection="1">
      <alignment horizontal="right"/>
      <protection locked="0" hidden="1"/>
    </xf>
    <xf numFmtId="0" fontId="17" fillId="2" borderId="3" xfId="0" applyFont="1" applyFill="1" applyBorder="1" applyProtection="1">
      <protection hidden="1"/>
    </xf>
    <xf numFmtId="0" fontId="13" fillId="2" borderId="3" xfId="0" applyFont="1" applyFill="1" applyBorder="1" applyProtection="1">
      <protection hidden="1"/>
    </xf>
    <xf numFmtId="0" fontId="4" fillId="2" borderId="3" xfId="0" applyFont="1" applyFill="1" applyBorder="1" applyProtection="1">
      <protection hidden="1"/>
    </xf>
    <xf numFmtId="14" fontId="18" fillId="2" borderId="3" xfId="0" applyNumberFormat="1" applyFont="1" applyFill="1" applyBorder="1" applyAlignment="1" applyProtection="1">
      <alignment horizontal="left"/>
      <protection hidden="1"/>
    </xf>
    <xf numFmtId="0" fontId="11" fillId="3" borderId="15" xfId="0" applyFont="1" applyFill="1" applyBorder="1" applyAlignment="1" applyProtection="1">
      <alignment vertical="center"/>
      <protection hidden="1"/>
    </xf>
    <xf numFmtId="0" fontId="11" fillId="3" borderId="13" xfId="0" applyFont="1" applyFill="1" applyBorder="1" applyAlignment="1" applyProtection="1">
      <alignment vertical="center"/>
      <protection hidden="1"/>
    </xf>
    <xf numFmtId="0" fontId="8" fillId="3" borderId="13" xfId="0" applyFont="1" applyFill="1" applyBorder="1" applyAlignment="1" applyProtection="1">
      <alignment horizontal="right"/>
      <protection hidden="1"/>
    </xf>
    <xf numFmtId="0" fontId="8" fillId="3" borderId="13" xfId="0" applyFont="1" applyFill="1" applyBorder="1" applyAlignment="1" applyProtection="1">
      <alignment horizontal="left"/>
      <protection hidden="1"/>
    </xf>
    <xf numFmtId="0" fontId="8" fillId="3" borderId="14" xfId="0" applyFont="1" applyFill="1" applyBorder="1" applyAlignment="1" applyProtection="1">
      <alignment horizontal="left"/>
      <protection hidden="1"/>
    </xf>
    <xf numFmtId="0" fontId="11" fillId="2" borderId="9" xfId="0" applyFont="1" applyFill="1" applyBorder="1" applyAlignment="1" applyProtection="1">
      <alignment horizontal="left" vertical="center"/>
      <protection hidden="1"/>
    </xf>
    <xf numFmtId="0" fontId="8" fillId="2" borderId="9" xfId="0" applyFont="1" applyFill="1" applyBorder="1" applyProtection="1">
      <protection hidden="1"/>
    </xf>
    <xf numFmtId="0" fontId="8" fillId="2" borderId="9" xfId="0" applyFont="1" applyFill="1" applyBorder="1" applyAlignment="1" applyProtection="1">
      <alignment horizontal="center"/>
      <protection hidden="1"/>
    </xf>
    <xf numFmtId="0" fontId="9" fillId="2" borderId="0" xfId="0" applyFont="1" applyFill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8" fillId="5" borderId="15" xfId="0" applyFont="1" applyFill="1" applyBorder="1" applyAlignment="1" applyProtection="1">
      <alignment horizontal="center"/>
      <protection hidden="1"/>
    </xf>
    <xf numFmtId="0" fontId="8" fillId="5" borderId="13" xfId="0" applyFont="1" applyFill="1" applyBorder="1" applyAlignment="1" applyProtection="1">
      <alignment horizontal="center"/>
      <protection hidden="1"/>
    </xf>
    <xf numFmtId="0" fontId="8" fillId="5" borderId="13" xfId="0" applyFont="1" applyFill="1" applyBorder="1" applyProtection="1">
      <protection hidden="1"/>
    </xf>
    <xf numFmtId="0" fontId="8" fillId="5" borderId="14" xfId="0" applyFont="1" applyFill="1" applyBorder="1" applyAlignment="1" applyProtection="1">
      <alignment horizontal="center"/>
      <protection hidden="1"/>
    </xf>
    <xf numFmtId="0" fontId="5" fillId="4" borderId="8" xfId="0" applyFont="1" applyFill="1" applyBorder="1" applyAlignment="1" applyProtection="1">
      <alignment horizontal="center"/>
      <protection locked="0" hidden="1"/>
    </xf>
    <xf numFmtId="0" fontId="5" fillId="2" borderId="8" xfId="0" applyFont="1" applyFill="1" applyBorder="1" applyAlignment="1" applyProtection="1">
      <alignment horizontal="center"/>
      <protection hidden="1"/>
    </xf>
    <xf numFmtId="164" fontId="5" fillId="2" borderId="8" xfId="0" applyNumberFormat="1" applyFont="1" applyFill="1" applyBorder="1" applyAlignment="1" applyProtection="1">
      <alignment horizontal="center"/>
      <protection hidden="1"/>
    </xf>
    <xf numFmtId="164" fontId="5" fillId="0" borderId="8" xfId="0" applyNumberFormat="1" applyFont="1" applyBorder="1" applyAlignment="1" applyProtection="1">
      <alignment horizontal="center"/>
      <protection hidden="1"/>
    </xf>
    <xf numFmtId="2" fontId="5" fillId="2" borderId="8" xfId="0" applyNumberFormat="1" applyFont="1" applyFill="1" applyBorder="1" applyAlignment="1" applyProtection="1">
      <alignment horizontal="center"/>
      <protection hidden="1"/>
    </xf>
    <xf numFmtId="0" fontId="5" fillId="4" borderId="12" xfId="0" applyFont="1" applyFill="1" applyBorder="1" applyAlignment="1" applyProtection="1">
      <alignment horizontal="center"/>
      <protection locked="0" hidden="1"/>
    </xf>
    <xf numFmtId="0" fontId="5" fillId="2" borderId="3" xfId="0" applyFont="1" applyFill="1" applyBorder="1" applyProtection="1">
      <protection hidden="1"/>
    </xf>
    <xf numFmtId="0" fontId="7" fillId="2" borderId="3" xfId="0" applyFont="1" applyFill="1" applyBorder="1" applyAlignment="1" applyProtection="1">
      <alignment horizontal="right"/>
      <protection hidden="1"/>
    </xf>
    <xf numFmtId="0" fontId="8" fillId="5" borderId="2" xfId="0" applyFont="1" applyFill="1" applyBorder="1" applyAlignment="1" applyProtection="1">
      <alignment horizontal="center"/>
      <protection hidden="1"/>
    </xf>
    <xf numFmtId="0" fontId="8" fillId="5" borderId="3" xfId="0" applyFont="1" applyFill="1" applyBorder="1" applyAlignment="1" applyProtection="1">
      <alignment horizontal="center"/>
      <protection hidden="1"/>
    </xf>
    <xf numFmtId="0" fontId="8" fillId="5" borderId="4" xfId="0" applyFont="1" applyFill="1" applyBorder="1" applyAlignment="1" applyProtection="1">
      <alignment horizontal="center"/>
      <protection hidden="1"/>
    </xf>
    <xf numFmtId="0" fontId="5" fillId="4" borderId="8" xfId="0" applyFont="1" applyFill="1" applyBorder="1" applyAlignment="1" applyProtection="1">
      <alignment horizontal="left"/>
      <protection locked="0" hidden="1"/>
    </xf>
    <xf numFmtId="165" fontId="5" fillId="2" borderId="8" xfId="0" applyNumberFormat="1" applyFont="1" applyFill="1" applyBorder="1" applyProtection="1">
      <protection hidden="1"/>
    </xf>
    <xf numFmtId="0" fontId="5" fillId="4" borderId="1" xfId="0" applyFont="1" applyFill="1" applyBorder="1" applyAlignment="1" applyProtection="1">
      <alignment horizontal="left"/>
      <protection locked="0" hidden="1"/>
    </xf>
    <xf numFmtId="165" fontId="5" fillId="4" borderId="1" xfId="0" applyNumberFormat="1" applyFont="1" applyFill="1" applyBorder="1" applyProtection="1">
      <protection locked="0" hidden="1"/>
    </xf>
    <xf numFmtId="0" fontId="5" fillId="4" borderId="0" xfId="0" applyFont="1" applyFill="1" applyProtection="1">
      <protection locked="0" hidden="1"/>
    </xf>
    <xf numFmtId="166" fontId="7" fillId="2" borderId="1" xfId="0" applyNumberFormat="1" applyFont="1" applyFill="1" applyBorder="1" applyProtection="1">
      <protection hidden="1"/>
    </xf>
    <xf numFmtId="0" fontId="12" fillId="2" borderId="0" xfId="0" applyFont="1" applyFill="1" applyAlignment="1" applyProtection="1">
      <alignment horizontal="right"/>
      <protection hidden="1"/>
    </xf>
    <xf numFmtId="0" fontId="11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right"/>
      <protection hidden="1"/>
    </xf>
    <xf numFmtId="0" fontId="8" fillId="2" borderId="0" xfId="0" applyFont="1" applyFill="1" applyAlignment="1" applyProtection="1">
      <alignment horizontal="left"/>
      <protection hidden="1"/>
    </xf>
    <xf numFmtId="14" fontId="18" fillId="2" borderId="0" xfId="0" applyNumberFormat="1" applyFont="1" applyFill="1" applyAlignment="1" applyProtection="1">
      <alignment horizontal="left"/>
      <protection hidden="1"/>
    </xf>
    <xf numFmtId="0" fontId="28" fillId="2" borderId="3" xfId="0" applyFont="1" applyFill="1" applyBorder="1" applyAlignment="1" applyProtection="1">
      <alignment vertical="center"/>
      <protection hidden="1"/>
    </xf>
    <xf numFmtId="0" fontId="4" fillId="2" borderId="3" xfId="0" applyFont="1" applyFill="1" applyBorder="1" applyAlignment="1" applyProtection="1">
      <alignment vertical="center"/>
      <protection hidden="1"/>
    </xf>
    <xf numFmtId="0" fontId="11" fillId="2" borderId="3" xfId="0" applyFont="1" applyFill="1" applyBorder="1" applyAlignment="1" applyProtection="1">
      <alignment vertical="center"/>
      <protection hidden="1"/>
    </xf>
    <xf numFmtId="0" fontId="8" fillId="2" borderId="3" xfId="0" applyFont="1" applyFill="1" applyBorder="1" applyAlignment="1" applyProtection="1">
      <alignment horizontal="right"/>
      <protection hidden="1"/>
    </xf>
    <xf numFmtId="0" fontId="8" fillId="2" borderId="3" xfId="0" applyFont="1" applyFill="1" applyBorder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 vertical="top" wrapText="1"/>
      <protection hidden="1"/>
    </xf>
    <xf numFmtId="0" fontId="7" fillId="2" borderId="20" xfId="0" applyFont="1" applyFill="1" applyBorder="1" applyAlignment="1" applyProtection="1">
      <alignment horizontal="right"/>
      <protection hidden="1"/>
    </xf>
    <xf numFmtId="0" fontId="7" fillId="2" borderId="18" xfId="0" applyFont="1" applyFill="1" applyBorder="1" applyAlignment="1" applyProtection="1">
      <alignment horizontal="right"/>
      <protection hidden="1"/>
    </xf>
    <xf numFmtId="0" fontId="5" fillId="2" borderId="19" xfId="0" applyFont="1" applyFill="1" applyBorder="1" applyProtection="1">
      <protection hidden="1"/>
    </xf>
    <xf numFmtId="0" fontId="5" fillId="0" borderId="0" xfId="0" applyFont="1" applyProtection="1">
      <protection hidden="1"/>
    </xf>
    <xf numFmtId="0" fontId="14" fillId="2" borderId="0" xfId="0" applyFont="1" applyFill="1" applyAlignment="1" applyProtection="1">
      <alignment vertical="top" wrapText="1"/>
      <protection hidden="1"/>
    </xf>
    <xf numFmtId="0" fontId="25" fillId="2" borderId="0" xfId="0" applyFont="1" applyFill="1" applyAlignment="1" applyProtection="1">
      <alignment vertical="center" wrapText="1"/>
      <protection hidden="1"/>
    </xf>
    <xf numFmtId="0" fontId="32" fillId="2" borderId="0" xfId="0" applyFont="1" applyFill="1" applyProtection="1">
      <protection hidden="1"/>
    </xf>
    <xf numFmtId="0" fontId="30" fillId="0" borderId="0" xfId="0" applyFont="1"/>
    <xf numFmtId="0" fontId="5" fillId="2" borderId="16" xfId="0" applyFont="1" applyFill="1" applyBorder="1" applyProtection="1">
      <protection hidden="1"/>
    </xf>
    <xf numFmtId="164" fontId="5" fillId="2" borderId="16" xfId="0" applyNumberFormat="1" applyFont="1" applyFill="1" applyBorder="1" applyProtection="1">
      <protection hidden="1"/>
    </xf>
    <xf numFmtId="0" fontId="0" fillId="6" borderId="0" xfId="0" applyFill="1"/>
    <xf numFmtId="0" fontId="7" fillId="6" borderId="0" xfId="0" applyFont="1" applyFill="1" applyAlignment="1" applyProtection="1">
      <alignment horizontal="right"/>
      <protection hidden="1"/>
    </xf>
    <xf numFmtId="0" fontId="5" fillId="6" borderId="0" xfId="0" applyFont="1" applyFill="1" applyProtection="1">
      <protection hidden="1"/>
    </xf>
    <xf numFmtId="2" fontId="5" fillId="6" borderId="0" xfId="0" applyNumberFormat="1" applyFont="1" applyFill="1" applyProtection="1">
      <protection hidden="1"/>
    </xf>
    <xf numFmtId="9" fontId="7" fillId="6" borderId="0" xfId="0" applyNumberFormat="1" applyFont="1" applyFill="1" applyProtection="1">
      <protection hidden="1"/>
    </xf>
    <xf numFmtId="0" fontId="4" fillId="6" borderId="0" xfId="0" applyFont="1" applyFill="1" applyProtection="1">
      <protection hidden="1"/>
    </xf>
    <xf numFmtId="0" fontId="6" fillId="6" borderId="0" xfId="0" applyFont="1" applyFill="1" applyAlignment="1" applyProtection="1">
      <alignment horizontal="right"/>
      <protection hidden="1"/>
    </xf>
    <xf numFmtId="2" fontId="7" fillId="6" borderId="0" xfId="0" applyNumberFormat="1" applyFont="1" applyFill="1" applyAlignment="1" applyProtection="1">
      <alignment horizontal="right"/>
      <protection hidden="1"/>
    </xf>
    <xf numFmtId="164" fontId="7" fillId="8" borderId="0" xfId="0" applyNumberFormat="1" applyFont="1" applyFill="1" applyProtection="1">
      <protection hidden="1"/>
    </xf>
    <xf numFmtId="0" fontId="5" fillId="9" borderId="37" xfId="0" applyFont="1" applyFill="1" applyBorder="1" applyAlignment="1" applyProtection="1">
      <alignment horizontal="center"/>
      <protection hidden="1"/>
    </xf>
    <xf numFmtId="0" fontId="34" fillId="2" borderId="0" xfId="0" applyFont="1" applyFill="1" applyProtection="1">
      <protection hidden="1"/>
    </xf>
    <xf numFmtId="0" fontId="34" fillId="6" borderId="0" xfId="0" applyFont="1" applyFill="1" applyProtection="1">
      <protection hidden="1"/>
    </xf>
    <xf numFmtId="0" fontId="27" fillId="6" borderId="0" xfId="0" applyFont="1" applyFill="1" applyProtection="1">
      <protection hidden="1"/>
    </xf>
    <xf numFmtId="0" fontId="27" fillId="0" borderId="0" xfId="0" applyFont="1"/>
    <xf numFmtId="0" fontId="34" fillId="0" borderId="0" xfId="0" applyFont="1"/>
    <xf numFmtId="2" fontId="27" fillId="0" borderId="0" xfId="0" applyNumberFormat="1" applyFont="1"/>
    <xf numFmtId="0" fontId="4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/>
    <xf numFmtId="0" fontId="4" fillId="2" borderId="0" xfId="0" applyFont="1" applyFill="1" applyAlignment="1">
      <alignment horizontal="left"/>
    </xf>
    <xf numFmtId="0" fontId="7" fillId="2" borderId="0" xfId="0" applyFont="1" applyFill="1" applyAlignment="1">
      <alignment horizontal="right" vertical="top"/>
    </xf>
    <xf numFmtId="0" fontId="7" fillId="2" borderId="0" xfId="0" applyFont="1" applyFill="1" applyAlignment="1">
      <alignment vertical="top"/>
    </xf>
    <xf numFmtId="0" fontId="4" fillId="2" borderId="0" xfId="0" applyFont="1" applyFill="1" applyAlignment="1">
      <alignment horizontal="right"/>
    </xf>
    <xf numFmtId="0" fontId="8" fillId="3" borderId="9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right"/>
    </xf>
    <xf numFmtId="0" fontId="8" fillId="3" borderId="4" xfId="0" applyFont="1" applyFill="1" applyBorder="1" applyAlignment="1">
      <alignment horizontal="right"/>
    </xf>
    <xf numFmtId="0" fontId="5" fillId="9" borderId="37" xfId="0" applyFont="1" applyFill="1" applyBorder="1" applyAlignment="1">
      <alignment horizontal="center"/>
    </xf>
    <xf numFmtId="0" fontId="5" fillId="2" borderId="31" xfId="0" applyFont="1" applyFill="1" applyBorder="1"/>
    <xf numFmtId="0" fontId="5" fillId="2" borderId="16" xfId="0" applyFont="1" applyFill="1" applyBorder="1"/>
    <xf numFmtId="164" fontId="5" fillId="2" borderId="16" xfId="0" applyNumberFormat="1" applyFont="1" applyFill="1" applyBorder="1"/>
    <xf numFmtId="164" fontId="7" fillId="8" borderId="0" xfId="0" applyNumberFormat="1" applyFont="1" applyFill="1"/>
    <xf numFmtId="0" fontId="7" fillId="6" borderId="0" xfId="0" applyFont="1" applyFill="1" applyAlignment="1">
      <alignment horizontal="right"/>
    </xf>
    <xf numFmtId="2" fontId="7" fillId="6" borderId="0" xfId="0" applyNumberFormat="1" applyFont="1" applyFill="1" applyAlignment="1">
      <alignment horizontal="right"/>
    </xf>
    <xf numFmtId="0" fontId="5" fillId="6" borderId="0" xfId="0" applyFont="1" applyFill="1"/>
    <xf numFmtId="2" fontId="5" fillId="6" borderId="0" xfId="0" applyNumberFormat="1" applyFont="1" applyFill="1"/>
    <xf numFmtId="9" fontId="7" fillId="6" borderId="0" xfId="0" applyNumberFormat="1" applyFont="1" applyFill="1"/>
    <xf numFmtId="0" fontId="4" fillId="6" borderId="0" xfId="0" applyFont="1" applyFill="1"/>
    <xf numFmtId="0" fontId="6" fillId="6" borderId="0" xfId="0" applyFont="1" applyFill="1" applyAlignment="1">
      <alignment horizontal="right"/>
    </xf>
    <xf numFmtId="0" fontId="4" fillId="4" borderId="10" xfId="0" applyFont="1" applyFill="1" applyBorder="1" applyAlignment="1" applyProtection="1">
      <alignment horizontal="left"/>
      <protection locked="0"/>
    </xf>
    <xf numFmtId="14" fontId="4" fillId="4" borderId="10" xfId="0" applyNumberFormat="1" applyFont="1" applyFill="1" applyBorder="1" applyAlignment="1" applyProtection="1">
      <alignment horizontal="left"/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5" fillId="9" borderId="38" xfId="0" applyFont="1" applyFill="1" applyBorder="1" applyAlignment="1">
      <alignment horizontal="center"/>
    </xf>
    <xf numFmtId="0" fontId="5" fillId="9" borderId="31" xfId="0" applyFont="1" applyFill="1" applyBorder="1" applyAlignment="1">
      <alignment horizontal="center"/>
    </xf>
    <xf numFmtId="0" fontId="5" fillId="2" borderId="19" xfId="0" applyFont="1" applyFill="1" applyBorder="1"/>
    <xf numFmtId="0" fontId="31" fillId="2" borderId="0" xfId="0" applyFont="1" applyFill="1"/>
    <xf numFmtId="0" fontId="30" fillId="6" borderId="0" xfId="0" applyFont="1" applyFill="1"/>
    <xf numFmtId="0" fontId="5" fillId="4" borderId="36" xfId="0" applyFont="1" applyFill="1" applyBorder="1" applyAlignment="1" applyProtection="1">
      <alignment horizontal="center"/>
      <protection locked="0"/>
    </xf>
    <xf numFmtId="0" fontId="5" fillId="4" borderId="35" xfId="0" applyFont="1" applyFill="1" applyBorder="1" applyAlignment="1" applyProtection="1">
      <alignment horizontal="center"/>
      <protection locked="0"/>
    </xf>
    <xf numFmtId="0" fontId="31" fillId="2" borderId="0" xfId="0" applyFont="1" applyFill="1" applyProtection="1">
      <protection hidden="1"/>
    </xf>
    <xf numFmtId="0" fontId="32" fillId="0" borderId="0" xfId="0" applyFont="1"/>
    <xf numFmtId="0" fontId="31" fillId="0" borderId="0" xfId="0" applyFont="1"/>
    <xf numFmtId="0" fontId="34" fillId="2" borderId="0" xfId="0" applyFont="1" applyFill="1"/>
    <xf numFmtId="0" fontId="36" fillId="6" borderId="0" xfId="0" applyFont="1" applyFill="1"/>
    <xf numFmtId="164" fontId="5" fillId="2" borderId="17" xfId="0" applyNumberFormat="1" applyFont="1" applyFill="1" applyBorder="1"/>
    <xf numFmtId="164" fontId="5" fillId="2" borderId="9" xfId="0" applyNumberFormat="1" applyFont="1" applyFill="1" applyBorder="1"/>
    <xf numFmtId="164" fontId="5" fillId="2" borderId="29" xfId="0" applyNumberFormat="1" applyFont="1" applyFill="1" applyBorder="1"/>
    <xf numFmtId="164" fontId="7" fillId="8" borderId="19" xfId="0" applyNumberFormat="1" applyFont="1" applyFill="1" applyBorder="1"/>
    <xf numFmtId="0" fontId="7" fillId="2" borderId="19" xfId="0" applyFont="1" applyFill="1" applyBorder="1" applyAlignment="1">
      <alignment horizontal="right"/>
    </xf>
    <xf numFmtId="0" fontId="5" fillId="2" borderId="29" xfId="0" applyFont="1" applyFill="1" applyBorder="1"/>
    <xf numFmtId="0" fontId="5" fillId="2" borderId="22" xfId="0" applyFont="1" applyFill="1" applyBorder="1"/>
    <xf numFmtId="0" fontId="5" fillId="2" borderId="39" xfId="0" applyFont="1" applyFill="1" applyBorder="1"/>
    <xf numFmtId="0" fontId="5" fillId="2" borderId="17" xfId="0" applyFont="1" applyFill="1" applyBorder="1"/>
    <xf numFmtId="164" fontId="5" fillId="2" borderId="29" xfId="0" applyNumberFormat="1" applyFont="1" applyFill="1" applyBorder="1" applyAlignment="1">
      <alignment horizontal="right"/>
    </xf>
    <xf numFmtId="0" fontId="5" fillId="2" borderId="29" xfId="0" applyFont="1" applyFill="1" applyBorder="1" applyProtection="1">
      <protection hidden="1"/>
    </xf>
    <xf numFmtId="164" fontId="5" fillId="2" borderId="29" xfId="0" applyNumberFormat="1" applyFont="1" applyFill="1" applyBorder="1" applyProtection="1">
      <protection hidden="1"/>
    </xf>
    <xf numFmtId="0" fontId="5" fillId="2" borderId="9" xfId="0" applyFont="1" applyFill="1" applyBorder="1"/>
    <xf numFmtId="164" fontId="5" fillId="2" borderId="19" xfId="0" applyNumberFormat="1" applyFont="1" applyFill="1" applyBorder="1"/>
    <xf numFmtId="0" fontId="5" fillId="4" borderId="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Protection="1">
      <protection hidden="1"/>
    </xf>
    <xf numFmtId="0" fontId="5" fillId="4" borderId="22" xfId="0" applyFont="1" applyFill="1" applyBorder="1" applyAlignment="1" applyProtection="1">
      <alignment horizontal="center"/>
      <protection locked="0"/>
    </xf>
    <xf numFmtId="0" fontId="5" fillId="2" borderId="40" xfId="0" applyFont="1" applyFill="1" applyBorder="1"/>
    <xf numFmtId="0" fontId="5" fillId="9" borderId="40" xfId="0" applyFont="1" applyFill="1" applyBorder="1" applyAlignment="1">
      <alignment horizontal="center"/>
    </xf>
    <xf numFmtId="0" fontId="5" fillId="2" borderId="29" xfId="0" applyFont="1" applyFill="1" applyBorder="1" applyAlignment="1" applyProtection="1">
      <alignment horizontal="center"/>
      <protection hidden="1"/>
    </xf>
    <xf numFmtId="0" fontId="5" fillId="0" borderId="29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4" fillId="4" borderId="41" xfId="0" applyFont="1" applyFill="1" applyBorder="1" applyAlignment="1" applyProtection="1">
      <alignment horizontal="left"/>
      <protection locked="0"/>
    </xf>
    <xf numFmtId="9" fontId="27" fillId="2" borderId="0" xfId="0" applyNumberFormat="1" applyFont="1" applyFill="1" applyAlignment="1" applyProtection="1">
      <alignment horizontal="left"/>
      <protection hidden="1"/>
    </xf>
    <xf numFmtId="0" fontId="27" fillId="2" borderId="0" xfId="0" applyFont="1" applyFill="1" applyAlignment="1" applyProtection="1">
      <alignment horizontal="left"/>
      <protection hidden="1"/>
    </xf>
    <xf numFmtId="9" fontId="4" fillId="4" borderId="10" xfId="0" applyNumberFormat="1" applyFont="1" applyFill="1" applyBorder="1" applyAlignment="1" applyProtection="1">
      <alignment horizontal="left"/>
      <protection locked="0" hidden="1"/>
    </xf>
    <xf numFmtId="0" fontId="6" fillId="2" borderId="0" xfId="0" applyFont="1" applyFill="1"/>
    <xf numFmtId="0" fontId="8" fillId="3" borderId="43" xfId="0" applyFont="1" applyFill="1" applyBorder="1" applyAlignment="1" applyProtection="1">
      <alignment horizontal="center"/>
      <protection hidden="1"/>
    </xf>
    <xf numFmtId="0" fontId="8" fillId="3" borderId="44" xfId="0" applyFont="1" applyFill="1" applyBorder="1" applyAlignment="1" applyProtection="1">
      <alignment horizontal="center"/>
      <protection hidden="1"/>
    </xf>
    <xf numFmtId="0" fontId="8" fillId="3" borderId="45" xfId="0" applyFont="1" applyFill="1" applyBorder="1" applyAlignment="1" applyProtection="1">
      <alignment horizontal="center"/>
      <protection hidden="1"/>
    </xf>
    <xf numFmtId="0" fontId="8" fillId="3" borderId="45" xfId="0" applyFont="1" applyFill="1" applyBorder="1" applyAlignment="1" applyProtection="1">
      <alignment horizontal="right"/>
      <protection hidden="1"/>
    </xf>
    <xf numFmtId="0" fontId="31" fillId="2" borderId="34" xfId="0" applyFont="1" applyFill="1" applyBorder="1" applyProtection="1">
      <protection hidden="1"/>
    </xf>
    <xf numFmtId="0" fontId="5" fillId="2" borderId="0" xfId="0" applyFont="1" applyFill="1" applyAlignment="1" applyProtection="1">
      <alignment horizontal="right" vertical="top"/>
      <protection hidden="1"/>
    </xf>
    <xf numFmtId="0" fontId="11" fillId="3" borderId="42" xfId="0" applyFont="1" applyFill="1" applyBorder="1" applyProtection="1">
      <protection hidden="1"/>
    </xf>
    <xf numFmtId="0" fontId="11" fillId="3" borderId="43" xfId="0" applyFont="1" applyFill="1" applyBorder="1" applyProtection="1">
      <protection hidden="1"/>
    </xf>
    <xf numFmtId="0" fontId="16" fillId="3" borderId="43" xfId="0" applyFont="1" applyFill="1" applyBorder="1" applyProtection="1">
      <protection hidden="1"/>
    </xf>
    <xf numFmtId="0" fontId="15" fillId="3" borderId="43" xfId="0" applyFont="1" applyFill="1" applyBorder="1" applyProtection="1">
      <protection hidden="1"/>
    </xf>
    <xf numFmtId="0" fontId="14" fillId="2" borderId="0" xfId="0" applyFont="1" applyFill="1" applyProtection="1">
      <protection hidden="1"/>
    </xf>
    <xf numFmtId="0" fontId="9" fillId="2" borderId="19" xfId="0" applyFont="1" applyFill="1" applyBorder="1" applyProtection="1">
      <protection hidden="1"/>
    </xf>
    <xf numFmtId="0" fontId="26" fillId="2" borderId="0" xfId="0" applyFont="1" applyFill="1" applyAlignment="1" applyProtection="1">
      <alignment vertical="top" wrapText="1"/>
      <protection hidden="1"/>
    </xf>
    <xf numFmtId="0" fontId="5" fillId="4" borderId="0" xfId="0" applyFont="1" applyFill="1" applyAlignment="1" applyProtection="1">
      <alignment horizontal="center"/>
      <protection locked="0" hidden="1"/>
    </xf>
    <xf numFmtId="0" fontId="5" fillId="4" borderId="17" xfId="0" applyFont="1" applyFill="1" applyBorder="1" applyAlignment="1" applyProtection="1">
      <alignment horizontal="center"/>
      <protection locked="0" hidden="1"/>
    </xf>
    <xf numFmtId="0" fontId="8" fillId="5" borderId="9" xfId="0" applyFont="1" applyFill="1" applyBorder="1" applyAlignment="1" applyProtection="1">
      <alignment horizontal="center"/>
      <protection hidden="1"/>
    </xf>
    <xf numFmtId="0" fontId="8" fillId="5" borderId="11" xfId="0" applyFont="1" applyFill="1" applyBorder="1" applyAlignment="1" applyProtection="1">
      <alignment horizontal="center"/>
      <protection hidden="1"/>
    </xf>
    <xf numFmtId="0" fontId="8" fillId="5" borderId="3" xfId="0" applyFont="1" applyFill="1" applyBorder="1" applyAlignment="1" applyProtection="1">
      <alignment horizontal="center"/>
      <protection hidden="1"/>
    </xf>
    <xf numFmtId="0" fontId="8" fillId="5" borderId="25" xfId="0" applyFont="1" applyFill="1" applyBorder="1" applyAlignment="1" applyProtection="1">
      <alignment horizontal="center"/>
      <protection hidden="1"/>
    </xf>
    <xf numFmtId="0" fontId="5" fillId="4" borderId="8" xfId="0" applyFont="1" applyFill="1" applyBorder="1" applyAlignment="1" applyProtection="1">
      <alignment horizontal="left"/>
      <protection locked="0" hidden="1"/>
    </xf>
    <xf numFmtId="0" fontId="5" fillId="4" borderId="1" xfId="0" applyFont="1" applyFill="1" applyBorder="1" applyAlignment="1" applyProtection="1">
      <alignment horizontal="left"/>
      <protection locked="0" hidden="1"/>
    </xf>
    <xf numFmtId="0" fontId="5" fillId="4" borderId="22" xfId="0" applyFont="1" applyFill="1" applyBorder="1" applyAlignment="1" applyProtection="1">
      <alignment horizontal="left"/>
      <protection locked="0" hidden="1"/>
    </xf>
    <xf numFmtId="0" fontId="5" fillId="4" borderId="26" xfId="0" applyFont="1" applyFill="1" applyBorder="1" applyAlignment="1" applyProtection="1">
      <alignment horizontal="left"/>
      <protection locked="0" hidden="1"/>
    </xf>
    <xf numFmtId="0" fontId="14" fillId="2" borderId="19" xfId="0" applyFont="1" applyFill="1" applyBorder="1" applyAlignment="1" applyProtection="1">
      <alignment horizontal="left" vertical="top" wrapText="1"/>
      <protection hidden="1"/>
    </xf>
    <xf numFmtId="0" fontId="14" fillId="2" borderId="0" xfId="0" applyFont="1" applyFill="1" applyAlignment="1" applyProtection="1">
      <alignment horizontal="left" vertical="top" wrapText="1"/>
      <protection hidden="1"/>
    </xf>
    <xf numFmtId="0" fontId="5" fillId="4" borderId="22" xfId="0" applyFont="1" applyFill="1" applyBorder="1" applyProtection="1">
      <protection locked="0" hidden="1"/>
    </xf>
    <xf numFmtId="0" fontId="5" fillId="4" borderId="26" xfId="0" applyFont="1" applyFill="1" applyBorder="1" applyProtection="1">
      <protection locked="0" hidden="1"/>
    </xf>
    <xf numFmtId="0" fontId="18" fillId="2" borderId="0" xfId="0" applyFont="1" applyFill="1" applyAlignment="1" applyProtection="1">
      <alignment horizontal="left"/>
      <protection hidden="1"/>
    </xf>
    <xf numFmtId="0" fontId="4" fillId="4" borderId="27" xfId="0" applyFont="1" applyFill="1" applyBorder="1" applyAlignment="1" applyProtection="1">
      <alignment horizontal="left"/>
      <protection locked="0" hidden="1"/>
    </xf>
    <xf numFmtId="0" fontId="4" fillId="4" borderId="28" xfId="0" applyFont="1" applyFill="1" applyBorder="1" applyAlignment="1" applyProtection="1">
      <alignment horizontal="left"/>
      <protection locked="0" hidden="1"/>
    </xf>
    <xf numFmtId="0" fontId="9" fillId="2" borderId="0" xfId="0" applyFont="1" applyFill="1" applyAlignment="1" applyProtection="1">
      <alignment horizontal="left" wrapText="1"/>
      <protection hidden="1"/>
    </xf>
    <xf numFmtId="0" fontId="8" fillId="3" borderId="43" xfId="0" applyFont="1" applyFill="1" applyBorder="1" applyAlignment="1" applyProtection="1">
      <alignment horizontal="center"/>
      <protection hidden="1"/>
    </xf>
    <xf numFmtId="0" fontId="5" fillId="2" borderId="46" xfId="0" applyFont="1" applyFill="1" applyBorder="1" applyAlignment="1" applyProtection="1">
      <alignment horizontal="left"/>
      <protection hidden="1"/>
    </xf>
    <xf numFmtId="0" fontId="8" fillId="3" borderId="9" xfId="0" applyFont="1" applyFill="1" applyBorder="1" applyAlignment="1" applyProtection="1">
      <alignment horizontal="center"/>
      <protection hidden="1"/>
    </xf>
    <xf numFmtId="0" fontId="8" fillId="3" borderId="45" xfId="0" applyFont="1" applyFill="1" applyBorder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8" fillId="3" borderId="42" xfId="0" applyFont="1" applyFill="1" applyBorder="1" applyAlignment="1" applyProtection="1">
      <alignment horizontal="center"/>
      <protection hidden="1"/>
    </xf>
    <xf numFmtId="0" fontId="21" fillId="2" borderId="0" xfId="0" applyFont="1" applyFill="1" applyAlignment="1" applyProtection="1">
      <alignment horizontal="left" vertical="center" wrapText="1" indent="1"/>
      <protection hidden="1"/>
    </xf>
    <xf numFmtId="0" fontId="8" fillId="3" borderId="25" xfId="0" applyFont="1" applyFill="1" applyBorder="1" applyAlignment="1" applyProtection="1">
      <alignment horizontal="center"/>
      <protection hidden="1"/>
    </xf>
    <xf numFmtId="0" fontId="5" fillId="2" borderId="17" xfId="0" applyFont="1" applyFill="1" applyBorder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left" wrapText="1"/>
      <protection hidden="1"/>
    </xf>
    <xf numFmtId="165" fontId="7" fillId="7" borderId="0" xfId="0" applyNumberFormat="1" applyFont="1" applyFill="1" applyAlignment="1" applyProtection="1">
      <alignment horizontal="center" vertical="center"/>
      <protection hidden="1"/>
    </xf>
    <xf numFmtId="0" fontId="7" fillId="7" borderId="0" xfId="0" applyFont="1" applyFill="1" applyAlignment="1" applyProtection="1">
      <alignment horizontal="center" vertical="center"/>
      <protection hidden="1"/>
    </xf>
    <xf numFmtId="0" fontId="8" fillId="3" borderId="25" xfId="0" applyFont="1" applyFill="1" applyBorder="1" applyAlignment="1" applyProtection="1">
      <alignment horizontal="left"/>
      <protection hidden="1"/>
    </xf>
    <xf numFmtId="0" fontId="8" fillId="3" borderId="9" xfId="0" applyFont="1" applyFill="1" applyBorder="1" applyAlignment="1" applyProtection="1">
      <alignment horizontal="left"/>
      <protection hidden="1"/>
    </xf>
    <xf numFmtId="0" fontId="18" fillId="2" borderId="3" xfId="0" applyFont="1" applyFill="1" applyBorder="1" applyAlignment="1" applyProtection="1">
      <alignment horizontal="left"/>
      <protection hidden="1"/>
    </xf>
    <xf numFmtId="0" fontId="24" fillId="2" borderId="0" xfId="0" applyFont="1" applyFill="1" applyAlignment="1" applyProtection="1">
      <alignment horizontal="left" vertical="top" wrapText="1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8" fillId="3" borderId="25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14" fillId="6" borderId="0" xfId="0" applyFont="1" applyFill="1" applyAlignment="1">
      <alignment horizontal="left" vertical="top" wrapText="1"/>
    </xf>
    <xf numFmtId="0" fontId="7" fillId="6" borderId="0" xfId="0" applyFont="1" applyFill="1" applyAlignment="1">
      <alignment horizontal="left" vertical="top" wrapText="1"/>
    </xf>
    <xf numFmtId="0" fontId="4" fillId="4" borderId="27" xfId="0" applyFont="1" applyFill="1" applyBorder="1" applyAlignment="1" applyProtection="1">
      <alignment horizontal="left"/>
      <protection locked="0"/>
    </xf>
    <xf numFmtId="0" fontId="4" fillId="4" borderId="28" xfId="0" applyFont="1" applyFill="1" applyBorder="1" applyAlignment="1" applyProtection="1">
      <alignment horizontal="left"/>
      <protection locked="0"/>
    </xf>
    <xf numFmtId="0" fontId="21" fillId="2" borderId="0" xfId="0" applyFont="1" applyFill="1" applyAlignment="1">
      <alignment horizontal="left" vertical="center" wrapText="1" indent="1"/>
    </xf>
    <xf numFmtId="0" fontId="9" fillId="2" borderId="0" xfId="0" applyFont="1" applyFill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35" fillId="6" borderId="0" xfId="0" applyFont="1" applyFill="1" applyAlignment="1">
      <alignment horizontal="left" vertical="top" wrapText="1"/>
    </xf>
    <xf numFmtId="0" fontId="8" fillId="3" borderId="11" xfId="0" applyFont="1" applyFill="1" applyBorder="1" applyAlignment="1" applyProtection="1">
      <alignment horizontal="center"/>
      <protection hidden="1"/>
    </xf>
    <xf numFmtId="0" fontId="14" fillId="6" borderId="0" xfId="0" applyFont="1" applyFill="1" applyAlignment="1" applyProtection="1">
      <alignment horizontal="left" vertical="top" wrapText="1"/>
      <protection hidden="1"/>
    </xf>
    <xf numFmtId="0" fontId="7" fillId="6" borderId="0" xfId="0" applyFont="1" applyFill="1" applyAlignment="1" applyProtection="1">
      <alignment horizontal="left" vertical="top" wrapText="1"/>
      <protection hidden="1"/>
    </xf>
    <xf numFmtId="0" fontId="9" fillId="2" borderId="3" xfId="0" applyFont="1" applyFill="1" applyBorder="1" applyAlignment="1" applyProtection="1">
      <alignment horizontal="left" wrapText="1"/>
      <protection hidden="1"/>
    </xf>
    <xf numFmtId="0" fontId="23" fillId="4" borderId="25" xfId="0" applyFont="1" applyFill="1" applyBorder="1" applyAlignment="1">
      <alignment horizontal="center"/>
    </xf>
    <xf numFmtId="0" fontId="23" fillId="4" borderId="9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/>
    </xf>
    <xf numFmtId="0" fontId="11" fillId="3" borderId="0" xfId="0" applyFont="1" applyFill="1" applyAlignment="1" applyProtection="1">
      <alignment horizontal="center"/>
      <protection locked="0"/>
    </xf>
    <xf numFmtId="0" fontId="22" fillId="3" borderId="24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0" fillId="3" borderId="24" xfId="0" applyFont="1" applyFill="1" applyBorder="1" applyAlignment="1">
      <alignment horizontal="center"/>
    </xf>
  </cellXfs>
  <cellStyles count="3">
    <cellStyle name="Normal" xfId="0" builtinId="0"/>
    <cellStyle name="Percent 2" xfId="1" xr:uid="{00000000-0005-0000-0000-000002000000}"/>
    <cellStyle name="Percent 3" xfId="2" xr:uid="{1DD9CE6C-24CD-4CA1-98D7-B66C48680554}"/>
  </cellStyles>
  <dxfs count="4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176</xdr:row>
      <xdr:rowOff>66675</xdr:rowOff>
    </xdr:from>
    <xdr:to>
      <xdr:col>2</xdr:col>
      <xdr:colOff>796290</xdr:colOff>
      <xdr:row>177</xdr:row>
      <xdr:rowOff>0</xdr:rowOff>
    </xdr:to>
    <xdr:pic>
      <xdr:nvPicPr>
        <xdr:cNvPr id="1621" name="Picture 2" descr="PotterLogoSmall.jpg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" y="28755975"/>
          <a:ext cx="115633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308</xdr:row>
      <xdr:rowOff>28575</xdr:rowOff>
    </xdr:from>
    <xdr:to>
      <xdr:col>2</xdr:col>
      <xdr:colOff>834390</xdr:colOff>
      <xdr:row>308</xdr:row>
      <xdr:rowOff>342900</xdr:rowOff>
    </xdr:to>
    <xdr:pic>
      <xdr:nvPicPr>
        <xdr:cNvPr id="1622" name="Picture 4" descr="PotterLogoSmall.jpg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63100"/>
          <a:ext cx="1143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243</xdr:row>
      <xdr:rowOff>57150</xdr:rowOff>
    </xdr:from>
    <xdr:to>
      <xdr:col>2</xdr:col>
      <xdr:colOff>834390</xdr:colOff>
      <xdr:row>243</xdr:row>
      <xdr:rowOff>377190</xdr:rowOff>
    </xdr:to>
    <xdr:pic>
      <xdr:nvPicPr>
        <xdr:cNvPr id="1623" name="Picture 5" descr="PotterLogoSmall.jpg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7309425"/>
          <a:ext cx="1143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9525</xdr:rowOff>
    </xdr:from>
    <xdr:to>
      <xdr:col>3</xdr:col>
      <xdr:colOff>34290</xdr:colOff>
      <xdr:row>4</xdr:row>
      <xdr:rowOff>0</xdr:rowOff>
    </xdr:to>
    <xdr:pic>
      <xdr:nvPicPr>
        <xdr:cNvPr id="1626" name="Picture 1" descr="PotterLogoSmall.jpg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9525"/>
          <a:ext cx="1981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314325</xdr:colOff>
      <xdr:row>3</xdr:row>
      <xdr:rowOff>123825</xdr:rowOff>
    </xdr:to>
    <xdr:pic>
      <xdr:nvPicPr>
        <xdr:cNvPr id="5" name="Picture 1" descr="PotterLogoSmall.jpg">
          <a:extLst>
            <a:ext uri="{FF2B5EF4-FFF2-40B4-BE49-F238E27FC236}">
              <a16:creationId xmlns:a16="http://schemas.microsoft.com/office/drawing/2014/main" id="{5317B2F1-9660-4BD5-8CFB-46B3A27E8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1981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314325</xdr:colOff>
      <xdr:row>3</xdr:row>
      <xdr:rowOff>123825</xdr:rowOff>
    </xdr:to>
    <xdr:pic>
      <xdr:nvPicPr>
        <xdr:cNvPr id="3" name="Picture 1" descr="PotterLogoSmall.jpg">
          <a:extLst>
            <a:ext uri="{FF2B5EF4-FFF2-40B4-BE49-F238E27FC236}">
              <a16:creationId xmlns:a16="http://schemas.microsoft.com/office/drawing/2014/main" id="{1091CF1E-7DF5-43F2-8A1A-C1DDF2862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1981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314325</xdr:colOff>
      <xdr:row>3</xdr:row>
      <xdr:rowOff>123825</xdr:rowOff>
    </xdr:to>
    <xdr:pic>
      <xdr:nvPicPr>
        <xdr:cNvPr id="5" name="Picture 1" descr="PotterLogoSmall.jpg">
          <a:extLst>
            <a:ext uri="{FF2B5EF4-FFF2-40B4-BE49-F238E27FC236}">
              <a16:creationId xmlns:a16="http://schemas.microsoft.com/office/drawing/2014/main" id="{1C4AFEA3-BC44-4B12-BEBD-DF133BF68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1981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314325</xdr:colOff>
      <xdr:row>3</xdr:row>
      <xdr:rowOff>123825</xdr:rowOff>
    </xdr:to>
    <xdr:pic>
      <xdr:nvPicPr>
        <xdr:cNvPr id="5" name="Picture 1" descr="PotterLogoSmall.jpg">
          <a:extLst>
            <a:ext uri="{FF2B5EF4-FFF2-40B4-BE49-F238E27FC236}">
              <a16:creationId xmlns:a16="http://schemas.microsoft.com/office/drawing/2014/main" id="{74B48AEC-FE2F-4886-A777-5993F27F7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1981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314325</xdr:colOff>
      <xdr:row>3</xdr:row>
      <xdr:rowOff>123825</xdr:rowOff>
    </xdr:to>
    <xdr:pic>
      <xdr:nvPicPr>
        <xdr:cNvPr id="5" name="Picture 1" descr="PotterLogoSmall.jpg">
          <a:extLst>
            <a:ext uri="{FF2B5EF4-FFF2-40B4-BE49-F238E27FC236}">
              <a16:creationId xmlns:a16="http://schemas.microsoft.com/office/drawing/2014/main" id="{BEDAD998-16E8-4621-947F-C0EE643D1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1981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314325</xdr:colOff>
      <xdr:row>3</xdr:row>
      <xdr:rowOff>123825</xdr:rowOff>
    </xdr:to>
    <xdr:pic>
      <xdr:nvPicPr>
        <xdr:cNvPr id="4" name="Picture 1" descr="PotterLogoSmall.jpg">
          <a:extLst>
            <a:ext uri="{FF2B5EF4-FFF2-40B4-BE49-F238E27FC236}">
              <a16:creationId xmlns:a16="http://schemas.microsoft.com/office/drawing/2014/main" id="{CFDA654A-BA15-4B52-A1AA-210EAC70D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1981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314325</xdr:colOff>
      <xdr:row>3</xdr:row>
      <xdr:rowOff>123825</xdr:rowOff>
    </xdr:to>
    <xdr:pic>
      <xdr:nvPicPr>
        <xdr:cNvPr id="5" name="Picture 1" descr="PotterLogoSmall.jpg">
          <a:extLst>
            <a:ext uri="{FF2B5EF4-FFF2-40B4-BE49-F238E27FC236}">
              <a16:creationId xmlns:a16="http://schemas.microsoft.com/office/drawing/2014/main" id="{0B4DF39A-B6CA-46BB-9A2F-CE4E771A0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1981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314325</xdr:colOff>
      <xdr:row>3</xdr:row>
      <xdr:rowOff>123825</xdr:rowOff>
    </xdr:to>
    <xdr:pic>
      <xdr:nvPicPr>
        <xdr:cNvPr id="5" name="Picture 1" descr="PotterLogoSmall.jpg">
          <a:extLst>
            <a:ext uri="{FF2B5EF4-FFF2-40B4-BE49-F238E27FC236}">
              <a16:creationId xmlns:a16="http://schemas.microsoft.com/office/drawing/2014/main" id="{43DB3B38-3D6A-4F78-9D3A-92AFBE958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1981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0"/>
  <sheetViews>
    <sheetView showGridLines="0" showRowColHeaders="0" tabSelected="1" topLeftCell="A38" zoomScaleNormal="100" zoomScaleSheetLayoutView="100" zoomScalePageLayoutView="90" workbookViewId="0">
      <selection activeCell="D189" sqref="D189:E189"/>
    </sheetView>
  </sheetViews>
  <sheetFormatPr defaultColWidth="9.140625" defaultRowHeight="12.75" x14ac:dyDescent="0.2"/>
  <cols>
    <col min="1" max="1" width="1.7109375" style="4" customWidth="1"/>
    <col min="2" max="2" width="4.42578125" style="4" customWidth="1"/>
    <col min="3" max="3" width="23.7109375" style="4" customWidth="1"/>
    <col min="4" max="4" width="13.7109375" style="4" customWidth="1"/>
    <col min="5" max="5" width="27.7109375" style="4" customWidth="1"/>
    <col min="6" max="6" width="20.7109375" style="4" customWidth="1"/>
    <col min="7" max="7" width="12.5703125" style="4" bestFit="1" customWidth="1"/>
    <col min="8" max="8" width="15.7109375" style="4" customWidth="1"/>
    <col min="9" max="9" width="16.7109375" style="4" customWidth="1"/>
    <col min="10" max="10" width="1.7109375" style="206" customWidth="1"/>
    <col min="11" max="11" width="18.5703125" style="168" customWidth="1"/>
    <col min="12" max="12" width="9.140625" style="168"/>
    <col min="13" max="16384" width="9.140625" style="4"/>
  </cols>
  <sheetData>
    <row r="1" spans="1:11" ht="15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204"/>
      <c r="K1" s="164"/>
    </row>
    <row r="2" spans="1:11" x14ac:dyDescent="0.2">
      <c r="A2" s="38"/>
      <c r="B2" s="38"/>
      <c r="C2" s="38"/>
      <c r="D2" s="38"/>
      <c r="E2" s="39" t="s">
        <v>6</v>
      </c>
      <c r="F2" s="264"/>
      <c r="G2" s="265"/>
      <c r="H2" s="39" t="s">
        <v>7</v>
      </c>
      <c r="I2" s="40">
        <v>24</v>
      </c>
      <c r="J2" s="204"/>
      <c r="K2" s="164"/>
    </row>
    <row r="3" spans="1:11" ht="3" customHeight="1" x14ac:dyDescent="0.2">
      <c r="A3" s="38"/>
      <c r="B3" s="38"/>
      <c r="C3" s="38"/>
      <c r="D3" s="38"/>
      <c r="E3" s="41"/>
      <c r="F3" s="38"/>
      <c r="G3" s="38"/>
      <c r="H3" s="41"/>
      <c r="I3" s="42"/>
      <c r="J3" s="204"/>
      <c r="K3" s="164"/>
    </row>
    <row r="4" spans="1:11" x14ac:dyDescent="0.2">
      <c r="A4" s="38"/>
      <c r="B4" s="38"/>
      <c r="C4" s="38"/>
      <c r="D4" s="38"/>
      <c r="E4" s="41"/>
      <c r="F4" s="264"/>
      <c r="G4" s="265"/>
      <c r="H4" s="39" t="s">
        <v>8</v>
      </c>
      <c r="I4" s="40">
        <v>15</v>
      </c>
      <c r="J4" s="204"/>
      <c r="K4" s="164"/>
    </row>
    <row r="5" spans="1:11" ht="3" customHeight="1" x14ac:dyDescent="0.2">
      <c r="A5" s="38"/>
      <c r="B5" s="38"/>
      <c r="C5" s="38"/>
      <c r="D5" s="38"/>
      <c r="E5" s="41"/>
      <c r="F5" s="38"/>
      <c r="G5" s="38"/>
      <c r="H5" s="39"/>
      <c r="I5" s="42"/>
      <c r="J5" s="204"/>
      <c r="K5" s="164"/>
    </row>
    <row r="6" spans="1:11" ht="12.75" customHeight="1" x14ac:dyDescent="0.2">
      <c r="A6" s="38"/>
      <c r="B6" s="273" t="s">
        <v>741</v>
      </c>
      <c r="C6" s="273"/>
      <c r="D6" s="273"/>
      <c r="E6" s="39" t="s">
        <v>236</v>
      </c>
      <c r="F6" s="264"/>
      <c r="G6" s="265"/>
      <c r="H6" s="43" t="s">
        <v>26</v>
      </c>
      <c r="I6" s="234">
        <v>0.2</v>
      </c>
      <c r="J6" s="204"/>
      <c r="K6" s="164"/>
    </row>
    <row r="7" spans="1:11" ht="3" customHeight="1" x14ac:dyDescent="0.2">
      <c r="A7" s="38"/>
      <c r="B7" s="273"/>
      <c r="C7" s="273"/>
      <c r="D7" s="273"/>
      <c r="E7" s="41"/>
      <c r="F7" s="42"/>
      <c r="G7" s="42"/>
      <c r="H7" s="44"/>
      <c r="I7" s="45"/>
      <c r="J7" s="204"/>
      <c r="K7" s="164"/>
    </row>
    <row r="8" spans="1:11" ht="12.75" customHeight="1" x14ac:dyDescent="0.2">
      <c r="A8" s="38"/>
      <c r="B8" s="273"/>
      <c r="C8" s="273"/>
      <c r="D8" s="273"/>
      <c r="E8" s="39" t="s">
        <v>237</v>
      </c>
      <c r="F8" s="264"/>
      <c r="G8" s="265"/>
      <c r="H8" s="43" t="s">
        <v>252</v>
      </c>
      <c r="I8" s="46" t="s">
        <v>253</v>
      </c>
      <c r="J8" s="204"/>
      <c r="K8" s="164"/>
    </row>
    <row r="9" spans="1:11" ht="3" customHeight="1" x14ac:dyDescent="0.2">
      <c r="A9" s="38"/>
      <c r="B9" s="273"/>
      <c r="C9" s="273"/>
      <c r="D9" s="273"/>
      <c r="E9" s="39"/>
      <c r="F9" s="38"/>
      <c r="G9" s="38"/>
      <c r="H9" s="41"/>
      <c r="I9" s="38"/>
      <c r="J9" s="204"/>
      <c r="K9" s="164"/>
    </row>
    <row r="10" spans="1:11" ht="12.75" customHeight="1" x14ac:dyDescent="0.2">
      <c r="A10" s="38"/>
      <c r="B10" s="273"/>
      <c r="C10" s="273"/>
      <c r="D10" s="273"/>
      <c r="E10" s="39" t="s">
        <v>9</v>
      </c>
      <c r="F10" s="47"/>
      <c r="G10" s="38"/>
      <c r="H10" s="39" t="s">
        <v>134</v>
      </c>
      <c r="I10" s="48">
        <v>20.399999999999999</v>
      </c>
      <c r="J10" s="204"/>
      <c r="K10" s="164"/>
    </row>
    <row r="11" spans="1:11" ht="7.5" customHeight="1" x14ac:dyDescent="0.2">
      <c r="A11" s="38"/>
      <c r="B11" s="38"/>
      <c r="C11" s="38"/>
      <c r="D11" s="38"/>
      <c r="E11" s="38"/>
      <c r="F11" s="38"/>
      <c r="G11" s="38"/>
      <c r="H11" s="38"/>
      <c r="I11" s="38"/>
      <c r="J11" s="204"/>
      <c r="K11" s="164"/>
    </row>
    <row r="12" spans="1:11" x14ac:dyDescent="0.2">
      <c r="A12" s="38"/>
      <c r="B12" s="38"/>
      <c r="C12" s="39" t="s">
        <v>11</v>
      </c>
      <c r="D12" s="38" t="s">
        <v>743</v>
      </c>
      <c r="E12" s="38"/>
      <c r="F12" s="38"/>
      <c r="G12" s="38"/>
      <c r="H12" s="39" t="s">
        <v>30</v>
      </c>
      <c r="I12" s="42">
        <v>10</v>
      </c>
      <c r="J12" s="204"/>
      <c r="K12" s="164"/>
    </row>
    <row r="13" spans="1:11" ht="3" customHeight="1" x14ac:dyDescent="0.2">
      <c r="A13" s="38"/>
      <c r="B13" s="38"/>
      <c r="C13" s="39"/>
      <c r="D13" s="38"/>
      <c r="E13" s="38"/>
      <c r="F13" s="38"/>
      <c r="G13" s="38"/>
      <c r="H13" s="39"/>
      <c r="I13" s="42"/>
      <c r="J13" s="204"/>
      <c r="K13" s="164"/>
    </row>
    <row r="14" spans="1:11" x14ac:dyDescent="0.2">
      <c r="A14" s="38"/>
      <c r="B14" s="38"/>
      <c r="C14" s="39" t="s">
        <v>56</v>
      </c>
      <c r="D14" s="264"/>
      <c r="E14" s="265"/>
      <c r="F14" s="38"/>
      <c r="G14" s="266" t="s">
        <v>242</v>
      </c>
      <c r="H14" s="266"/>
      <c r="I14" s="266"/>
      <c r="J14" s="204"/>
      <c r="K14" s="164"/>
    </row>
    <row r="15" spans="1:11" ht="3" customHeight="1" x14ac:dyDescent="0.2">
      <c r="A15" s="38"/>
      <c r="B15" s="38"/>
      <c r="C15" s="39"/>
      <c r="D15" s="38"/>
      <c r="E15" s="38"/>
      <c r="F15" s="38"/>
      <c r="G15" s="266"/>
      <c r="H15" s="266"/>
      <c r="I15" s="266"/>
      <c r="J15" s="204"/>
      <c r="K15" s="164"/>
    </row>
    <row r="16" spans="1:11" x14ac:dyDescent="0.2">
      <c r="A16" s="38"/>
      <c r="B16" s="38"/>
      <c r="C16" s="39" t="s">
        <v>10</v>
      </c>
      <c r="D16" s="264"/>
      <c r="E16" s="265"/>
      <c r="F16" s="38"/>
      <c r="G16" s="266"/>
      <c r="H16" s="266"/>
      <c r="I16" s="266"/>
      <c r="J16" s="204"/>
      <c r="K16" s="164"/>
    </row>
    <row r="17" spans="1:11" ht="6" customHeight="1" x14ac:dyDescent="0.2">
      <c r="A17" s="38"/>
      <c r="B17" s="38"/>
      <c r="C17" s="38"/>
      <c r="D17" s="38"/>
      <c r="E17" s="38"/>
      <c r="F17" s="38"/>
      <c r="G17" s="266"/>
      <c r="H17" s="266"/>
      <c r="I17" s="266"/>
      <c r="J17" s="204"/>
      <c r="K17" s="164"/>
    </row>
    <row r="18" spans="1:11" ht="12.75" customHeight="1" x14ac:dyDescent="0.2">
      <c r="A18" s="38"/>
      <c r="B18" s="274" t="s">
        <v>697</v>
      </c>
      <c r="C18" s="269"/>
      <c r="D18" s="269"/>
      <c r="E18" s="49"/>
      <c r="F18" s="269" t="s">
        <v>60</v>
      </c>
      <c r="G18" s="269"/>
      <c r="H18" s="269" t="s">
        <v>61</v>
      </c>
      <c r="I18" s="269"/>
      <c r="J18" s="269"/>
      <c r="K18" s="164" t="s">
        <v>253</v>
      </c>
    </row>
    <row r="19" spans="1:11" ht="10.5" customHeight="1" thickBot="1" x14ac:dyDescent="0.25">
      <c r="A19" s="38"/>
      <c r="B19" s="237" t="s">
        <v>0</v>
      </c>
      <c r="C19" s="238" t="s">
        <v>1</v>
      </c>
      <c r="D19" s="238" t="s">
        <v>29</v>
      </c>
      <c r="E19" s="238"/>
      <c r="F19" s="239" t="s">
        <v>22</v>
      </c>
      <c r="G19" s="239" t="s">
        <v>23</v>
      </c>
      <c r="H19" s="239" t="s">
        <v>22</v>
      </c>
      <c r="I19" s="270" t="s">
        <v>23</v>
      </c>
      <c r="J19" s="270"/>
      <c r="K19" s="164" t="s">
        <v>254</v>
      </c>
    </row>
    <row r="20" spans="1:11" x14ac:dyDescent="0.2">
      <c r="A20" s="38"/>
      <c r="B20" s="74">
        <v>1</v>
      </c>
      <c r="C20" s="54" t="s">
        <v>743</v>
      </c>
      <c r="D20" s="54" t="s">
        <v>50</v>
      </c>
      <c r="E20" s="54"/>
      <c r="F20" s="57">
        <v>0.13</v>
      </c>
      <c r="G20" s="57">
        <f>SUM(F20)</f>
        <v>0.13</v>
      </c>
      <c r="H20" s="57">
        <v>0.22</v>
      </c>
      <c r="I20" s="66">
        <f>SUM(H20)</f>
        <v>0.22</v>
      </c>
      <c r="J20" s="204"/>
      <c r="K20" s="232">
        <v>0.2</v>
      </c>
    </row>
    <row r="21" spans="1:11" x14ac:dyDescent="0.2">
      <c r="A21" s="38"/>
      <c r="B21" s="228">
        <v>1</v>
      </c>
      <c r="C21" s="219" t="s">
        <v>642</v>
      </c>
      <c r="D21" s="219" t="s">
        <v>644</v>
      </c>
      <c r="E21" s="219"/>
      <c r="F21" s="220">
        <v>5.2999999999999999E-2</v>
      </c>
      <c r="G21" s="220">
        <f>SUM(F21)</f>
        <v>5.2999999999999999E-2</v>
      </c>
      <c r="H21" s="220">
        <v>6.9000000000000006E-2</v>
      </c>
      <c r="I21" s="57">
        <f>SUM(H21)</f>
        <v>6.9000000000000006E-2</v>
      </c>
      <c r="J21" s="204"/>
      <c r="K21" s="232">
        <v>0.25</v>
      </c>
    </row>
    <row r="22" spans="1:11" x14ac:dyDescent="0.2">
      <c r="A22" s="38"/>
      <c r="B22" s="84">
        <v>1</v>
      </c>
      <c r="C22" s="76" t="s">
        <v>643</v>
      </c>
      <c r="D22" s="76" t="s">
        <v>645</v>
      </c>
      <c r="E22" s="76"/>
      <c r="F22" s="66">
        <v>4.0000000000000001E-3</v>
      </c>
      <c r="G22" s="66">
        <f>SUM(F22)</f>
        <v>4.0000000000000001E-3</v>
      </c>
      <c r="H22" s="220">
        <v>1.2999999999999999E-2</v>
      </c>
      <c r="I22" s="220">
        <f>SUM(H22)</f>
        <v>1.2999999999999999E-2</v>
      </c>
      <c r="J22" s="204"/>
      <c r="K22" s="164"/>
    </row>
    <row r="23" spans="1:11" x14ac:dyDescent="0.2">
      <c r="A23" s="38"/>
      <c r="B23" s="56"/>
      <c r="C23" s="76" t="s">
        <v>646</v>
      </c>
      <c r="D23" s="76" t="s">
        <v>647</v>
      </c>
      <c r="E23" s="76"/>
      <c r="F23" s="66">
        <v>4.0000000000000001E-3</v>
      </c>
      <c r="G23" s="66" t="str">
        <f>IF(B23&gt;0,B23*F23,"")</f>
        <v/>
      </c>
      <c r="H23" s="66">
        <v>2.7E-2</v>
      </c>
      <c r="I23" s="66" t="str">
        <f>IF(B23&gt;0,B23*H23,"")</f>
        <v/>
      </c>
      <c r="J23" s="204"/>
      <c r="K23" s="164"/>
    </row>
    <row r="24" spans="1:11" ht="12.75" customHeight="1" x14ac:dyDescent="0.2">
      <c r="A24" s="38"/>
      <c r="B24" s="54"/>
      <c r="C24" s="54"/>
      <c r="D24" s="54"/>
      <c r="E24" s="54"/>
      <c r="F24" s="39" t="s">
        <v>228</v>
      </c>
      <c r="G24" s="55">
        <f>SUM(G20)</f>
        <v>0.13</v>
      </c>
      <c r="H24" s="39" t="s">
        <v>229</v>
      </c>
      <c r="I24" s="55">
        <f>SUM(I20)</f>
        <v>0.22</v>
      </c>
      <c r="J24" s="204"/>
      <c r="K24" s="164"/>
    </row>
    <row r="25" spans="1:11" ht="3" customHeight="1" x14ac:dyDescent="0.2">
      <c r="A25" s="38"/>
      <c r="B25" s="54"/>
      <c r="C25" s="54"/>
      <c r="D25" s="54"/>
      <c r="E25" s="54"/>
      <c r="F25" s="54"/>
      <c r="G25" s="54"/>
      <c r="H25" s="54"/>
      <c r="I25" s="54"/>
      <c r="J25" s="204"/>
      <c r="K25" s="164"/>
    </row>
    <row r="26" spans="1:11" x14ac:dyDescent="0.2">
      <c r="A26" s="38"/>
      <c r="B26" s="274" t="s">
        <v>716</v>
      </c>
      <c r="C26" s="269"/>
      <c r="D26" s="269"/>
      <c r="E26" s="49"/>
      <c r="F26" s="269" t="s">
        <v>60</v>
      </c>
      <c r="G26" s="269"/>
      <c r="H26" s="269" t="s">
        <v>61</v>
      </c>
      <c r="I26" s="269"/>
      <c r="J26" s="269"/>
      <c r="K26" s="164"/>
    </row>
    <row r="27" spans="1:11" ht="9.75" customHeight="1" thickBot="1" x14ac:dyDescent="0.25">
      <c r="A27" s="38"/>
      <c r="B27" s="237" t="s">
        <v>0</v>
      </c>
      <c r="C27" s="238" t="s">
        <v>1</v>
      </c>
      <c r="D27" s="238" t="s">
        <v>29</v>
      </c>
      <c r="E27" s="238"/>
      <c r="F27" s="239" t="s">
        <v>22</v>
      </c>
      <c r="G27" s="239" t="s">
        <v>23</v>
      </c>
      <c r="H27" s="239" t="s">
        <v>22</v>
      </c>
      <c r="I27" s="270" t="s">
        <v>23</v>
      </c>
      <c r="J27" s="270"/>
      <c r="K27" s="164"/>
    </row>
    <row r="28" spans="1:11" x14ac:dyDescent="0.2">
      <c r="A28" s="38"/>
      <c r="B28" s="115"/>
      <c r="C28" s="54" t="s">
        <v>679</v>
      </c>
      <c r="D28" s="54" t="s">
        <v>680</v>
      </c>
      <c r="E28" s="76"/>
      <c r="F28" s="57">
        <v>7.6999999999999999E-2</v>
      </c>
      <c r="G28" s="57" t="str">
        <f>IF(B28&gt;0,B28*F28,"")</f>
        <v/>
      </c>
      <c r="H28" s="57">
        <v>0.107</v>
      </c>
      <c r="I28" s="66" t="str">
        <f>IF(B28&gt;0,B28*H28,"")</f>
        <v/>
      </c>
      <c r="J28" s="204"/>
      <c r="K28" s="164"/>
    </row>
    <row r="29" spans="1:11" x14ac:dyDescent="0.2">
      <c r="A29" s="38"/>
      <c r="B29" s="56"/>
      <c r="C29" s="224" t="s">
        <v>646</v>
      </c>
      <c r="D29" s="219" t="s">
        <v>647</v>
      </c>
      <c r="E29" s="76"/>
      <c r="F29" s="220">
        <v>4.0000000000000001E-3</v>
      </c>
      <c r="G29" s="220" t="str">
        <f>IF(B29&gt;0,B29*F29,"")</f>
        <v/>
      </c>
      <c r="H29" s="220">
        <v>2.7E-2</v>
      </c>
      <c r="I29" s="66" t="str">
        <f t="shared" ref="I29" si="0">IF(B29&gt;0,B29*H29,"")</f>
        <v/>
      </c>
      <c r="J29" s="204"/>
      <c r="K29" s="164"/>
    </row>
    <row r="30" spans="1:11" x14ac:dyDescent="0.2">
      <c r="A30" s="38"/>
      <c r="B30" s="54"/>
      <c r="C30" s="54"/>
      <c r="D30" s="54"/>
      <c r="E30" s="54"/>
      <c r="F30" s="39" t="s">
        <v>648</v>
      </c>
      <c r="G30" s="55">
        <f>SUM(G28:G29)</f>
        <v>0</v>
      </c>
      <c r="H30" s="39" t="s">
        <v>649</v>
      </c>
      <c r="I30" s="55">
        <f>SUM(I28:I29)</f>
        <v>0</v>
      </c>
      <c r="J30" s="204"/>
      <c r="K30" s="164"/>
    </row>
    <row r="31" spans="1:11" ht="3" customHeight="1" x14ac:dyDescent="0.2">
      <c r="A31" s="38"/>
      <c r="B31" s="54"/>
      <c r="C31" s="54"/>
      <c r="D31" s="54"/>
      <c r="E31" s="54"/>
      <c r="F31" s="54"/>
      <c r="G31" s="54"/>
      <c r="H31" s="54"/>
      <c r="I31" s="54"/>
      <c r="J31" s="204"/>
      <c r="K31" s="164"/>
    </row>
    <row r="32" spans="1:11" ht="12.75" customHeight="1" thickBot="1" x14ac:dyDescent="0.25">
      <c r="A32" s="38"/>
      <c r="B32" s="272" t="s">
        <v>256</v>
      </c>
      <c r="C32" s="267"/>
      <c r="D32" s="267"/>
      <c r="E32" s="236"/>
      <c r="F32" s="267" t="s">
        <v>3</v>
      </c>
      <c r="G32" s="267"/>
      <c r="H32" s="267" t="s">
        <v>4</v>
      </c>
      <c r="I32" s="267"/>
      <c r="J32" s="267"/>
      <c r="K32" s="164"/>
    </row>
    <row r="33" spans="1:19" x14ac:dyDescent="0.2">
      <c r="A33" s="38"/>
      <c r="B33" s="115"/>
      <c r="C33" s="54" t="s">
        <v>627</v>
      </c>
      <c r="D33" s="268" t="s">
        <v>575</v>
      </c>
      <c r="E33" s="268"/>
      <c r="F33" s="57">
        <v>1.6E-2</v>
      </c>
      <c r="G33" s="57" t="str">
        <f t="shared" ref="G33:G51" si="1">IF(B33&gt;0, B33*F33, "")</f>
        <v/>
      </c>
      <c r="H33" s="57">
        <v>2.3E-2</v>
      </c>
      <c r="I33" s="57" t="str">
        <f t="shared" ref="I33:I51" si="2">IF(B33&gt;0, B33*H33, "")</f>
        <v/>
      </c>
      <c r="J33" s="204"/>
      <c r="K33" s="164"/>
    </row>
    <row r="34" spans="1:19" x14ac:dyDescent="0.2">
      <c r="A34" s="38"/>
      <c r="B34" s="56"/>
      <c r="C34" s="54" t="s">
        <v>751</v>
      </c>
      <c r="D34" s="271" t="s">
        <v>13</v>
      </c>
      <c r="E34" s="271"/>
      <c r="F34" s="57">
        <v>0.02</v>
      </c>
      <c r="G34" s="57" t="str">
        <f t="shared" si="1"/>
        <v/>
      </c>
      <c r="H34" s="57">
        <v>2.5000000000000001E-2</v>
      </c>
      <c r="I34" s="57" t="str">
        <f t="shared" si="2"/>
        <v/>
      </c>
      <c r="J34" s="204"/>
      <c r="K34" s="164"/>
    </row>
    <row r="35" spans="1:19" x14ac:dyDescent="0.2">
      <c r="A35" s="38"/>
      <c r="B35" s="56"/>
      <c r="C35" s="54" t="s">
        <v>752</v>
      </c>
      <c r="D35" s="271" t="s">
        <v>449</v>
      </c>
      <c r="E35" s="271"/>
      <c r="F35" s="57">
        <v>0.02</v>
      </c>
      <c r="G35" s="57" t="str">
        <f t="shared" si="1"/>
        <v/>
      </c>
      <c r="H35" s="57">
        <v>0.05</v>
      </c>
      <c r="I35" s="57" t="str">
        <f t="shared" si="2"/>
        <v/>
      </c>
      <c r="J35" s="204"/>
      <c r="K35" s="164"/>
      <c r="M35" s="2"/>
      <c r="N35" s="36"/>
      <c r="O35" s="36"/>
      <c r="P35" s="21"/>
      <c r="Q35" s="21"/>
      <c r="R35" s="21"/>
      <c r="S35" s="21"/>
    </row>
    <row r="36" spans="1:19" x14ac:dyDescent="0.2">
      <c r="A36" s="38"/>
      <c r="B36" s="56"/>
      <c r="C36" s="54" t="s">
        <v>753</v>
      </c>
      <c r="D36" s="271" t="s">
        <v>450</v>
      </c>
      <c r="E36" s="271"/>
      <c r="F36" s="57">
        <v>2.5000000000000001E-2</v>
      </c>
      <c r="G36" s="57" t="str">
        <f t="shared" si="1"/>
        <v/>
      </c>
      <c r="H36" s="57">
        <v>2.5000000000000001E-2</v>
      </c>
      <c r="I36" s="57" t="str">
        <f t="shared" si="2"/>
        <v/>
      </c>
      <c r="J36" s="204"/>
      <c r="K36" s="164"/>
    </row>
    <row r="37" spans="1:19" x14ac:dyDescent="0.2">
      <c r="A37" s="38"/>
      <c r="B37" s="56"/>
      <c r="C37" s="54" t="s">
        <v>753</v>
      </c>
      <c r="D37" s="58" t="s">
        <v>278</v>
      </c>
      <c r="E37" s="58"/>
      <c r="F37" s="57">
        <v>1.4999999999999999E-2</v>
      </c>
      <c r="G37" s="57" t="str">
        <f t="shared" si="1"/>
        <v/>
      </c>
      <c r="H37" s="57">
        <v>0.21</v>
      </c>
      <c r="I37" s="57" t="str">
        <f t="shared" si="2"/>
        <v/>
      </c>
      <c r="J37" s="204"/>
      <c r="K37" s="164"/>
    </row>
    <row r="38" spans="1:19" x14ac:dyDescent="0.2">
      <c r="A38" s="38"/>
      <c r="B38" s="56"/>
      <c r="C38" s="54" t="s">
        <v>244</v>
      </c>
      <c r="D38" s="271" t="s">
        <v>14</v>
      </c>
      <c r="E38" s="271"/>
      <c r="F38" s="57">
        <v>0.06</v>
      </c>
      <c r="G38" s="57" t="str">
        <f t="shared" si="1"/>
        <v/>
      </c>
      <c r="H38" s="57">
        <v>0.1</v>
      </c>
      <c r="I38" s="57" t="str">
        <f t="shared" si="2"/>
        <v/>
      </c>
      <c r="J38" s="204"/>
      <c r="K38" s="164"/>
    </row>
    <row r="39" spans="1:19" x14ac:dyDescent="0.2">
      <c r="A39" s="38"/>
      <c r="B39" s="56"/>
      <c r="C39" s="54" t="s">
        <v>12</v>
      </c>
      <c r="D39" s="271" t="s">
        <v>15</v>
      </c>
      <c r="E39" s="271"/>
      <c r="F39" s="57">
        <v>1.4999999999999999E-2</v>
      </c>
      <c r="G39" s="57" t="str">
        <f t="shared" si="1"/>
        <v/>
      </c>
      <c r="H39" s="57">
        <v>1.4999999999999999E-2</v>
      </c>
      <c r="I39" s="57" t="str">
        <f t="shared" si="2"/>
        <v/>
      </c>
      <c r="J39" s="204"/>
      <c r="K39" s="164"/>
    </row>
    <row r="40" spans="1:19" x14ac:dyDescent="0.2">
      <c r="A40" s="38"/>
      <c r="B40" s="56"/>
      <c r="C40" s="54" t="s">
        <v>625</v>
      </c>
      <c r="D40" s="271" t="s">
        <v>742</v>
      </c>
      <c r="E40" s="271"/>
      <c r="F40" s="57">
        <v>0.06</v>
      </c>
      <c r="G40" s="57" t="str">
        <f t="shared" si="1"/>
        <v/>
      </c>
      <c r="H40" s="57">
        <v>0.06</v>
      </c>
      <c r="I40" s="57" t="str">
        <f t="shared" si="2"/>
        <v/>
      </c>
      <c r="J40" s="204"/>
      <c r="K40" s="164"/>
    </row>
    <row r="41" spans="1:19" x14ac:dyDescent="0.2">
      <c r="A41" s="38"/>
      <c r="B41" s="56"/>
      <c r="C41" s="54" t="s">
        <v>463</v>
      </c>
      <c r="D41" s="58" t="s">
        <v>742</v>
      </c>
      <c r="E41" s="58"/>
      <c r="F41" s="57">
        <v>0.06</v>
      </c>
      <c r="G41" s="57" t="str">
        <f t="shared" si="1"/>
        <v/>
      </c>
      <c r="H41" s="57">
        <v>0.06</v>
      </c>
      <c r="I41" s="57" t="str">
        <f t="shared" si="2"/>
        <v/>
      </c>
      <c r="J41" s="204"/>
      <c r="K41" s="164"/>
    </row>
    <row r="42" spans="1:19" x14ac:dyDescent="0.2">
      <c r="A42" s="38"/>
      <c r="B42" s="56"/>
      <c r="C42" s="54" t="s">
        <v>621</v>
      </c>
      <c r="D42" s="58" t="s">
        <v>622</v>
      </c>
      <c r="E42" s="58"/>
      <c r="F42" s="57">
        <v>0.02</v>
      </c>
      <c r="G42" s="57" t="str">
        <f t="shared" si="1"/>
        <v/>
      </c>
      <c r="H42" s="57">
        <v>0.02</v>
      </c>
      <c r="I42" s="57" t="str">
        <f t="shared" si="2"/>
        <v/>
      </c>
      <c r="J42" s="204"/>
      <c r="K42" s="164"/>
    </row>
    <row r="43" spans="1:19" x14ac:dyDescent="0.2">
      <c r="A43" s="38"/>
      <c r="B43" s="56"/>
      <c r="C43" s="54" t="s">
        <v>621</v>
      </c>
      <c r="D43" s="58" t="s">
        <v>623</v>
      </c>
      <c r="E43" s="58"/>
      <c r="F43" s="57">
        <v>0.02</v>
      </c>
      <c r="G43" s="57" t="str">
        <f t="shared" si="1"/>
        <v/>
      </c>
      <c r="H43" s="57">
        <v>0.27</v>
      </c>
      <c r="I43" s="57" t="str">
        <f t="shared" si="2"/>
        <v/>
      </c>
      <c r="J43" s="204"/>
      <c r="K43" s="164"/>
    </row>
    <row r="44" spans="1:19" x14ac:dyDescent="0.2">
      <c r="A44" s="59"/>
      <c r="B44" s="250"/>
      <c r="C44" s="60" t="s">
        <v>266</v>
      </c>
      <c r="D44" s="58" t="s">
        <v>267</v>
      </c>
      <c r="E44" s="58"/>
      <c r="F44" s="57">
        <v>2.5000000000000001E-2</v>
      </c>
      <c r="G44" s="57" t="str">
        <f t="shared" si="1"/>
        <v/>
      </c>
      <c r="H44" s="57">
        <v>3.5000000000000003E-2</v>
      </c>
      <c r="I44" s="57" t="str">
        <f t="shared" si="2"/>
        <v/>
      </c>
      <c r="J44" s="204"/>
      <c r="K44" s="164"/>
    </row>
    <row r="45" spans="1:19" x14ac:dyDescent="0.2">
      <c r="A45" s="38"/>
      <c r="B45" s="61"/>
      <c r="C45" s="60" t="s">
        <v>266</v>
      </c>
      <c r="D45" s="58" t="s">
        <v>270</v>
      </c>
      <c r="E45" s="58"/>
      <c r="F45" s="57">
        <v>0.01</v>
      </c>
      <c r="G45" s="57" t="str">
        <f t="shared" si="1"/>
        <v/>
      </c>
      <c r="H45" s="57">
        <v>0.13500000000000001</v>
      </c>
      <c r="I45" s="57" t="str">
        <f t="shared" si="2"/>
        <v/>
      </c>
      <c r="J45" s="204"/>
      <c r="K45" s="164"/>
    </row>
    <row r="46" spans="1:19" x14ac:dyDescent="0.2">
      <c r="A46" s="38"/>
      <c r="B46" s="61"/>
      <c r="C46" s="60" t="s">
        <v>263</v>
      </c>
      <c r="D46" s="58" t="s">
        <v>264</v>
      </c>
      <c r="E46" s="58"/>
      <c r="F46" s="57">
        <v>2.5000000000000001E-2</v>
      </c>
      <c r="G46" s="57" t="str">
        <f t="shared" si="1"/>
        <v/>
      </c>
      <c r="H46" s="57">
        <v>2.5000000000000001E-2</v>
      </c>
      <c r="I46" s="57" t="str">
        <f t="shared" si="2"/>
        <v/>
      </c>
      <c r="J46" s="204"/>
      <c r="K46" s="164"/>
    </row>
    <row r="47" spans="1:19" x14ac:dyDescent="0.2">
      <c r="A47" s="59"/>
      <c r="B47" s="250"/>
      <c r="C47" s="60" t="s">
        <v>263</v>
      </c>
      <c r="D47" s="58" t="s">
        <v>271</v>
      </c>
      <c r="E47" s="58"/>
      <c r="F47" s="57">
        <v>0.01</v>
      </c>
      <c r="G47" s="57" t="str">
        <f t="shared" si="1"/>
        <v/>
      </c>
      <c r="H47" s="57">
        <v>0.215</v>
      </c>
      <c r="I47" s="57" t="str">
        <f t="shared" si="2"/>
        <v/>
      </c>
      <c r="J47" s="204"/>
      <c r="K47" s="164"/>
    </row>
    <row r="48" spans="1:19" x14ac:dyDescent="0.2">
      <c r="A48" s="38"/>
      <c r="B48" s="56"/>
      <c r="C48" s="54" t="s">
        <v>261</v>
      </c>
      <c r="D48" s="58" t="s">
        <v>262</v>
      </c>
      <c r="E48" s="58"/>
      <c r="F48" s="57">
        <v>2.5000000000000001E-2</v>
      </c>
      <c r="G48" s="57" t="str">
        <f t="shared" si="1"/>
        <v/>
      </c>
      <c r="H48" s="57">
        <v>2.5000000000000001E-2</v>
      </c>
      <c r="I48" s="57" t="str">
        <f t="shared" si="2"/>
        <v/>
      </c>
      <c r="J48" s="204"/>
      <c r="K48" s="164"/>
    </row>
    <row r="49" spans="1:11" x14ac:dyDescent="0.2">
      <c r="A49" s="38"/>
      <c r="B49" s="56"/>
      <c r="C49" s="54" t="s">
        <v>259</v>
      </c>
      <c r="D49" s="58" t="s">
        <v>260</v>
      </c>
      <c r="E49" s="58"/>
      <c r="F49" s="57">
        <v>0.03</v>
      </c>
      <c r="G49" s="57" t="str">
        <f t="shared" si="1"/>
        <v/>
      </c>
      <c r="H49" s="57">
        <v>0.03</v>
      </c>
      <c r="I49" s="57" t="str">
        <f t="shared" si="2"/>
        <v/>
      </c>
      <c r="J49" s="204"/>
      <c r="K49" s="164"/>
    </row>
    <row r="50" spans="1:11" x14ac:dyDescent="0.2">
      <c r="A50" s="38"/>
      <c r="B50" s="56"/>
      <c r="C50" s="60" t="s">
        <v>444</v>
      </c>
      <c r="D50" s="58" t="s">
        <v>445</v>
      </c>
      <c r="E50" s="58"/>
      <c r="F50" s="57">
        <v>0.01</v>
      </c>
      <c r="G50" s="57" t="str">
        <f t="shared" si="1"/>
        <v/>
      </c>
      <c r="H50" s="57">
        <v>0.01</v>
      </c>
      <c r="I50" s="57" t="str">
        <f t="shared" si="2"/>
        <v/>
      </c>
      <c r="J50" s="204"/>
      <c r="K50" s="164"/>
    </row>
    <row r="51" spans="1:11" x14ac:dyDescent="0.2">
      <c r="A51" s="38"/>
      <c r="B51" s="56"/>
      <c r="C51" s="54" t="s">
        <v>265</v>
      </c>
      <c r="D51" s="58" t="s">
        <v>268</v>
      </c>
      <c r="E51" s="58"/>
      <c r="F51" s="57">
        <v>0.04</v>
      </c>
      <c r="G51" s="57" t="str">
        <f t="shared" si="1"/>
        <v/>
      </c>
      <c r="H51" s="57">
        <v>0.04</v>
      </c>
      <c r="I51" s="57" t="str">
        <f t="shared" si="2"/>
        <v/>
      </c>
      <c r="J51" s="204"/>
      <c r="K51" s="164"/>
    </row>
    <row r="52" spans="1:11" x14ac:dyDescent="0.2">
      <c r="A52" s="38"/>
      <c r="B52" s="56"/>
      <c r="C52" s="54" t="s">
        <v>629</v>
      </c>
      <c r="D52" s="58" t="s">
        <v>631</v>
      </c>
      <c r="E52" s="58"/>
      <c r="F52" s="57">
        <v>0.05</v>
      </c>
      <c r="G52" s="57" t="str">
        <f t="shared" ref="G52:G65" si="3">IF(B52&gt;0, B52*F52, "")</f>
        <v/>
      </c>
      <c r="H52" s="57">
        <v>0.05</v>
      </c>
      <c r="I52" s="57" t="str">
        <f t="shared" ref="I52:I65" si="4">IF(B52&gt;0, B52*H52, "")</f>
        <v/>
      </c>
      <c r="J52" s="204"/>
      <c r="K52" s="164"/>
    </row>
    <row r="53" spans="1:11" x14ac:dyDescent="0.2">
      <c r="A53" s="38"/>
      <c r="B53" s="56"/>
      <c r="C53" s="54" t="s">
        <v>628</v>
      </c>
      <c r="D53" s="58" t="s">
        <v>630</v>
      </c>
      <c r="E53" s="58"/>
      <c r="F53" s="57">
        <v>9.5000000000000001E-2</v>
      </c>
      <c r="G53" s="57" t="str">
        <f t="shared" si="3"/>
        <v/>
      </c>
      <c r="H53" s="57">
        <v>9.5000000000000001E-2</v>
      </c>
      <c r="I53" s="57" t="str">
        <f t="shared" si="4"/>
        <v/>
      </c>
      <c r="J53" s="204"/>
      <c r="K53" s="164"/>
    </row>
    <row r="54" spans="1:11" x14ac:dyDescent="0.2">
      <c r="A54" s="38"/>
      <c r="B54" s="56"/>
      <c r="C54" s="54" t="s">
        <v>633</v>
      </c>
      <c r="D54" s="58" t="s">
        <v>744</v>
      </c>
      <c r="E54" s="58"/>
      <c r="F54" s="57">
        <v>1.4999999999999999E-2</v>
      </c>
      <c r="G54" s="57" t="str">
        <f t="shared" si="3"/>
        <v/>
      </c>
      <c r="H54" s="57">
        <v>1.4999999999999999E-2</v>
      </c>
      <c r="I54" s="57" t="str">
        <f t="shared" si="4"/>
        <v/>
      </c>
      <c r="J54" s="204"/>
      <c r="K54" s="164"/>
    </row>
    <row r="55" spans="1:11" x14ac:dyDescent="0.2">
      <c r="A55" s="38"/>
      <c r="B55" s="56"/>
      <c r="C55" s="54" t="s">
        <v>634</v>
      </c>
      <c r="D55" s="58" t="s">
        <v>745</v>
      </c>
      <c r="E55" s="58"/>
      <c r="F55" s="57">
        <v>1.4999999999999999E-2</v>
      </c>
      <c r="G55" s="57" t="str">
        <f t="shared" si="3"/>
        <v/>
      </c>
      <c r="H55" s="57">
        <v>1.4999999999999999E-2</v>
      </c>
      <c r="I55" s="57" t="str">
        <f t="shared" si="4"/>
        <v/>
      </c>
      <c r="J55" s="204"/>
      <c r="K55" s="164"/>
    </row>
    <row r="56" spans="1:11" x14ac:dyDescent="0.2">
      <c r="A56" s="38"/>
      <c r="B56" s="56"/>
      <c r="C56" s="54" t="s">
        <v>635</v>
      </c>
      <c r="D56" s="58" t="s">
        <v>746</v>
      </c>
      <c r="E56" s="58"/>
      <c r="F56" s="57">
        <v>1.4999999999999999E-2</v>
      </c>
      <c r="G56" s="57" t="str">
        <f t="shared" si="3"/>
        <v/>
      </c>
      <c r="H56" s="57">
        <v>1.4999999999999999E-2</v>
      </c>
      <c r="I56" s="57" t="str">
        <f t="shared" si="4"/>
        <v/>
      </c>
      <c r="J56" s="204"/>
      <c r="K56" s="164"/>
    </row>
    <row r="57" spans="1:11" x14ac:dyDescent="0.2">
      <c r="A57" s="38"/>
      <c r="B57" s="56"/>
      <c r="C57" s="54" t="s">
        <v>636</v>
      </c>
      <c r="D57" s="58" t="s">
        <v>747</v>
      </c>
      <c r="E57" s="58"/>
      <c r="F57" s="57">
        <v>1.4999999999999999E-2</v>
      </c>
      <c r="G57" s="57" t="str">
        <f t="shared" si="3"/>
        <v/>
      </c>
      <c r="H57" s="57">
        <v>1.4999999999999999E-2</v>
      </c>
      <c r="I57" s="57" t="str">
        <f t="shared" si="4"/>
        <v/>
      </c>
      <c r="J57" s="204"/>
      <c r="K57" s="164"/>
    </row>
    <row r="58" spans="1:11" x14ac:dyDescent="0.2">
      <c r="A58" s="38"/>
      <c r="B58" s="56"/>
      <c r="C58" s="54" t="s">
        <v>637</v>
      </c>
      <c r="D58" s="58" t="s">
        <v>748</v>
      </c>
      <c r="E58" s="58"/>
      <c r="F58" s="57">
        <v>1.4999999999999999E-2</v>
      </c>
      <c r="G58" s="57" t="str">
        <f t="shared" si="3"/>
        <v/>
      </c>
      <c r="H58" s="57">
        <v>1.4999999999999999E-2</v>
      </c>
      <c r="I58" s="57" t="str">
        <f t="shared" si="4"/>
        <v/>
      </c>
      <c r="J58" s="204"/>
      <c r="K58" s="164"/>
    </row>
    <row r="59" spans="1:11" x14ac:dyDescent="0.2">
      <c r="A59" s="38"/>
      <c r="B59" s="56"/>
      <c r="C59" s="54" t="s">
        <v>638</v>
      </c>
      <c r="D59" s="58" t="s">
        <v>749</v>
      </c>
      <c r="E59" s="58"/>
      <c r="F59" s="57">
        <v>1.4999999999999999E-2</v>
      </c>
      <c r="G59" s="57" t="str">
        <f t="shared" si="3"/>
        <v/>
      </c>
      <c r="H59" s="57">
        <v>1.4999999999999999E-2</v>
      </c>
      <c r="I59" s="57" t="str">
        <f t="shared" si="4"/>
        <v/>
      </c>
      <c r="J59" s="204"/>
      <c r="K59" s="164"/>
    </row>
    <row r="60" spans="1:11" x14ac:dyDescent="0.2">
      <c r="A60" s="38"/>
      <c r="B60" s="56"/>
      <c r="C60" s="54" t="s">
        <v>639</v>
      </c>
      <c r="D60" s="58" t="s">
        <v>750</v>
      </c>
      <c r="E60" s="58"/>
      <c r="F60" s="57">
        <v>1.4999999999999999E-2</v>
      </c>
      <c r="G60" s="57" t="str">
        <f t="shared" si="3"/>
        <v/>
      </c>
      <c r="H60" s="57">
        <v>1.4999999999999999E-2</v>
      </c>
      <c r="I60" s="57" t="str">
        <f t="shared" si="4"/>
        <v/>
      </c>
      <c r="J60" s="204"/>
      <c r="K60" s="164"/>
    </row>
    <row r="61" spans="1:11" x14ac:dyDescent="0.2">
      <c r="A61" s="38"/>
      <c r="B61" s="56"/>
      <c r="C61" s="54" t="s">
        <v>754</v>
      </c>
      <c r="D61" s="58" t="s">
        <v>755</v>
      </c>
      <c r="E61" s="58"/>
      <c r="F61" s="57">
        <v>0.05</v>
      </c>
      <c r="G61" s="57" t="str">
        <f t="shared" si="3"/>
        <v/>
      </c>
      <c r="H61" s="57">
        <v>0.13800000000000001</v>
      </c>
      <c r="I61" s="57" t="str">
        <f t="shared" si="4"/>
        <v/>
      </c>
      <c r="J61" s="204"/>
      <c r="K61" s="164"/>
    </row>
    <row r="62" spans="1:11" x14ac:dyDescent="0.2">
      <c r="A62" s="38"/>
      <c r="B62" s="56"/>
      <c r="C62" s="54" t="s">
        <v>764</v>
      </c>
      <c r="D62" s="58" t="s">
        <v>765</v>
      </c>
      <c r="E62" s="58"/>
      <c r="F62" s="57">
        <v>1.7999999999999999E-2</v>
      </c>
      <c r="G62" s="57" t="str">
        <f t="shared" si="3"/>
        <v/>
      </c>
      <c r="H62" s="57">
        <v>1.9E-2</v>
      </c>
      <c r="I62" s="57" t="str">
        <f t="shared" si="4"/>
        <v/>
      </c>
      <c r="J62" s="204"/>
      <c r="K62" s="164"/>
    </row>
    <row r="63" spans="1:11" x14ac:dyDescent="0.2">
      <c r="A63" s="38"/>
      <c r="B63" s="56"/>
      <c r="C63" s="54" t="s">
        <v>664</v>
      </c>
      <c r="D63" s="58" t="s">
        <v>641</v>
      </c>
      <c r="E63" s="58"/>
      <c r="F63" s="57">
        <v>1.4999999999999999E-2</v>
      </c>
      <c r="G63" s="57" t="str">
        <f t="shared" si="3"/>
        <v/>
      </c>
      <c r="H63" s="57">
        <v>1.4999999999999999E-2</v>
      </c>
      <c r="I63" s="57" t="str">
        <f t="shared" si="4"/>
        <v/>
      </c>
      <c r="J63" s="204"/>
      <c r="K63" s="164"/>
    </row>
    <row r="64" spans="1:11" x14ac:dyDescent="0.2">
      <c r="A64" s="38"/>
      <c r="B64" s="56"/>
      <c r="C64" s="54" t="s">
        <v>766</v>
      </c>
      <c r="D64" s="58" t="s">
        <v>767</v>
      </c>
      <c r="E64" s="58"/>
      <c r="F64" s="57">
        <v>3.4000000000000002E-2</v>
      </c>
      <c r="G64" s="57" t="str">
        <f t="shared" si="3"/>
        <v/>
      </c>
      <c r="H64" s="57">
        <v>5.5E-2</v>
      </c>
      <c r="I64" s="57" t="str">
        <f t="shared" si="4"/>
        <v/>
      </c>
      <c r="J64" s="204"/>
      <c r="K64" s="164"/>
    </row>
    <row r="65" spans="1:11" x14ac:dyDescent="0.2">
      <c r="A65" s="38"/>
      <c r="B65" s="56"/>
      <c r="C65" s="54" t="s">
        <v>762</v>
      </c>
      <c r="D65" s="58" t="s">
        <v>763</v>
      </c>
      <c r="E65" s="58"/>
      <c r="F65" s="57">
        <v>1.7999999999999999E-2</v>
      </c>
      <c r="G65" s="57" t="str">
        <f t="shared" si="3"/>
        <v/>
      </c>
      <c r="H65" s="57">
        <v>1.9E-2</v>
      </c>
      <c r="I65" s="57" t="str">
        <f t="shared" si="4"/>
        <v/>
      </c>
      <c r="J65" s="204"/>
      <c r="K65" s="164"/>
    </row>
    <row r="66" spans="1:11" x14ac:dyDescent="0.2">
      <c r="A66" s="62"/>
      <c r="B66" s="63"/>
      <c r="C66" s="64" t="s">
        <v>626</v>
      </c>
      <c r="D66" s="64"/>
      <c r="E66" s="65"/>
      <c r="F66" s="66"/>
      <c r="G66" s="66"/>
      <c r="H66" s="66"/>
      <c r="I66" s="66"/>
      <c r="J66" s="204"/>
      <c r="K66" s="164"/>
    </row>
    <row r="67" spans="1:11" ht="15" customHeight="1" x14ac:dyDescent="0.2">
      <c r="A67" s="38"/>
      <c r="B67" s="247" t="s">
        <v>257</v>
      </c>
      <c r="C67" s="247"/>
      <c r="D67" s="247"/>
      <c r="E67" s="67"/>
      <c r="F67" s="39" t="s">
        <v>51</v>
      </c>
      <c r="G67" s="55">
        <f>SUM(G30:G65)+SUM(G21:G23)</f>
        <v>5.6999999999999995E-2</v>
      </c>
      <c r="H67" s="39" t="s">
        <v>52</v>
      </c>
      <c r="I67" s="55">
        <f>SUM(I30:I65)+SUM(I21:I23)</f>
        <v>8.2000000000000003E-2</v>
      </c>
      <c r="J67" s="204"/>
      <c r="K67" s="164"/>
    </row>
    <row r="68" spans="1:11" ht="12.75" customHeight="1" x14ac:dyDescent="0.2">
      <c r="A68" s="38"/>
      <c r="B68" s="246" t="s">
        <v>269</v>
      </c>
      <c r="C68" s="246"/>
      <c r="D68" s="246"/>
      <c r="E68" s="68"/>
      <c r="F68" s="54"/>
      <c r="G68" s="54"/>
      <c r="H68" s="54"/>
      <c r="I68" s="54"/>
      <c r="J68" s="204"/>
      <c r="K68" s="164"/>
    </row>
    <row r="69" spans="1:11" ht="3" customHeight="1" x14ac:dyDescent="0.2">
      <c r="A69" s="38"/>
      <c r="B69" s="54"/>
      <c r="C69" s="54"/>
      <c r="D69" s="54"/>
      <c r="E69" s="67"/>
      <c r="F69" s="54"/>
      <c r="G69" s="54"/>
      <c r="H69" s="54"/>
      <c r="I69" s="54"/>
      <c r="J69" s="204"/>
      <c r="K69" s="164"/>
    </row>
    <row r="70" spans="1:11" ht="12.75" customHeight="1" thickBot="1" x14ac:dyDescent="0.25">
      <c r="A70" s="38"/>
      <c r="B70" s="272" t="s">
        <v>214</v>
      </c>
      <c r="C70" s="267"/>
      <c r="D70" s="267"/>
      <c r="E70" s="236"/>
      <c r="F70" s="267" t="s">
        <v>3</v>
      </c>
      <c r="G70" s="267"/>
      <c r="H70" s="267" t="s">
        <v>4</v>
      </c>
      <c r="I70" s="267"/>
      <c r="J70" s="267"/>
      <c r="K70" s="164"/>
    </row>
    <row r="71" spans="1:11" ht="12.75" customHeight="1" x14ac:dyDescent="0.2">
      <c r="A71" s="38"/>
      <c r="B71" s="277" t="s">
        <v>739</v>
      </c>
      <c r="C71" s="277"/>
      <c r="D71" s="277"/>
      <c r="E71" s="277"/>
      <c r="F71" s="277"/>
      <c r="G71" s="277"/>
      <c r="H71" s="277"/>
      <c r="I71" s="277"/>
      <c r="J71" s="277"/>
      <c r="K71" s="164"/>
    </row>
    <row r="72" spans="1:11" ht="12.75" customHeight="1" x14ac:dyDescent="0.2">
      <c r="A72" s="38"/>
      <c r="B72" s="277"/>
      <c r="C72" s="277"/>
      <c r="D72" s="277"/>
      <c r="E72" s="277"/>
      <c r="F72" s="277"/>
      <c r="G72" s="277"/>
      <c r="H72" s="277"/>
      <c r="I72" s="277"/>
      <c r="J72" s="277"/>
      <c r="K72" s="164"/>
    </row>
    <row r="73" spans="1:11" x14ac:dyDescent="0.2">
      <c r="A73" s="38"/>
      <c r="B73" s="56"/>
      <c r="C73" s="54" t="s">
        <v>658</v>
      </c>
      <c r="D73" s="54" t="s">
        <v>39</v>
      </c>
      <c r="E73" s="54"/>
      <c r="F73" s="69">
        <v>2.9999999999999997E-4</v>
      </c>
      <c r="G73" s="69" t="str">
        <f t="shared" ref="G73:G81" si="5">IF(B73&gt;0, F73*B73, "")</f>
        <v/>
      </c>
      <c r="H73" s="69">
        <v>2.9999999999999997E-4</v>
      </c>
      <c r="I73" s="69" t="str">
        <f t="shared" ref="I73:I81" si="6">IF(B73&gt;0, H73*B73, "")</f>
        <v/>
      </c>
      <c r="J73" s="204"/>
      <c r="K73" s="164"/>
    </row>
    <row r="74" spans="1:11" x14ac:dyDescent="0.2">
      <c r="A74" s="38"/>
      <c r="B74" s="56"/>
      <c r="C74" s="54" t="s">
        <v>659</v>
      </c>
      <c r="D74" s="54" t="s">
        <v>40</v>
      </c>
      <c r="E74" s="54"/>
      <c r="F74" s="69">
        <v>2.9999999999999997E-4</v>
      </c>
      <c r="G74" s="69" t="str">
        <f t="shared" si="5"/>
        <v/>
      </c>
      <c r="H74" s="69">
        <v>2.9999999999999997E-4</v>
      </c>
      <c r="I74" s="69" t="str">
        <f t="shared" si="6"/>
        <v/>
      </c>
      <c r="J74" s="204"/>
      <c r="K74" s="164"/>
    </row>
    <row r="75" spans="1:11" x14ac:dyDescent="0.2">
      <c r="A75" s="38"/>
      <c r="B75" s="56"/>
      <c r="C75" s="54" t="s">
        <v>660</v>
      </c>
      <c r="D75" s="54" t="s">
        <v>42</v>
      </c>
      <c r="E75" s="54"/>
      <c r="F75" s="69">
        <v>2.9999999999999997E-4</v>
      </c>
      <c r="G75" s="69" t="str">
        <f t="shared" si="5"/>
        <v/>
      </c>
      <c r="H75" s="69">
        <v>2.9999999999999997E-4</v>
      </c>
      <c r="I75" s="69" t="str">
        <f t="shared" si="6"/>
        <v/>
      </c>
      <c r="J75" s="204"/>
      <c r="K75" s="164"/>
    </row>
    <row r="76" spans="1:11" x14ac:dyDescent="0.2">
      <c r="A76" s="38"/>
      <c r="B76" s="56"/>
      <c r="C76" s="54" t="s">
        <v>661</v>
      </c>
      <c r="D76" s="54" t="s">
        <v>456</v>
      </c>
      <c r="E76" s="54"/>
      <c r="F76" s="69">
        <v>2.9999999999999997E-4</v>
      </c>
      <c r="G76" s="69" t="str">
        <f t="shared" si="5"/>
        <v/>
      </c>
      <c r="H76" s="69">
        <v>2.9999999999999997E-4</v>
      </c>
      <c r="I76" s="69" t="str">
        <f t="shared" si="6"/>
        <v/>
      </c>
      <c r="J76" s="204"/>
      <c r="K76" s="164"/>
    </row>
    <row r="77" spans="1:11" x14ac:dyDescent="0.2">
      <c r="A77" s="38"/>
      <c r="B77" s="70"/>
      <c r="C77" s="54" t="s">
        <v>692</v>
      </c>
      <c r="D77" s="54" t="s">
        <v>693</v>
      </c>
      <c r="E77" s="54"/>
      <c r="F77" s="69">
        <v>2.9999999999999997E-4</v>
      </c>
      <c r="G77" s="69" t="str">
        <f t="shared" ref="G77:G78" si="7">+IF(B77&gt;0,F77*B77,"")</f>
        <v/>
      </c>
      <c r="H77" s="69">
        <v>2.9999999999999997E-4</v>
      </c>
      <c r="I77" s="69" t="str">
        <f t="shared" si="6"/>
        <v/>
      </c>
      <c r="J77" s="204"/>
      <c r="K77" s="164"/>
    </row>
    <row r="78" spans="1:11" x14ac:dyDescent="0.2">
      <c r="A78" s="38"/>
      <c r="B78" s="70"/>
      <c r="C78" s="54" t="s">
        <v>694</v>
      </c>
      <c r="D78" s="54" t="s">
        <v>695</v>
      </c>
      <c r="E78" s="54"/>
      <c r="F78" s="69">
        <v>2.9999999999999997E-4</v>
      </c>
      <c r="G78" s="69" t="str">
        <f t="shared" si="7"/>
        <v/>
      </c>
      <c r="H78" s="69">
        <v>2.9999999999999997E-4</v>
      </c>
      <c r="I78" s="69" t="str">
        <f t="shared" si="6"/>
        <v/>
      </c>
      <c r="J78" s="204"/>
      <c r="K78" s="164"/>
    </row>
    <row r="79" spans="1:11" x14ac:dyDescent="0.2">
      <c r="A79" s="38"/>
      <c r="B79" s="70"/>
      <c r="C79" s="54" t="s">
        <v>438</v>
      </c>
      <c r="D79" s="54" t="s">
        <v>439</v>
      </c>
      <c r="E79" s="54"/>
      <c r="F79" s="69">
        <v>0.01</v>
      </c>
      <c r="G79" s="69" t="str">
        <f t="shared" si="5"/>
        <v/>
      </c>
      <c r="H79" s="69">
        <v>1.4999999999999999E-2</v>
      </c>
      <c r="I79" s="69" t="str">
        <f t="shared" si="6"/>
        <v/>
      </c>
      <c r="J79" s="204"/>
      <c r="K79" s="164"/>
    </row>
    <row r="80" spans="1:11" x14ac:dyDescent="0.2">
      <c r="A80" s="38"/>
      <c r="B80" s="56"/>
      <c r="C80" s="54" t="s">
        <v>662</v>
      </c>
      <c r="D80" s="54" t="s">
        <v>414</v>
      </c>
      <c r="E80" s="54"/>
      <c r="F80" s="69">
        <v>2.9999999999999997E-4</v>
      </c>
      <c r="G80" s="69" t="str">
        <f t="shared" si="5"/>
        <v/>
      </c>
      <c r="H80" s="69">
        <v>2.9999999999999997E-4</v>
      </c>
      <c r="I80" s="69" t="str">
        <f t="shared" si="6"/>
        <v/>
      </c>
      <c r="J80" s="204"/>
      <c r="K80" s="164"/>
    </row>
    <row r="81" spans="1:11" x14ac:dyDescent="0.2">
      <c r="A81" s="38"/>
      <c r="B81" s="56"/>
      <c r="C81" s="54" t="s">
        <v>663</v>
      </c>
      <c r="D81" s="54" t="s">
        <v>457</v>
      </c>
      <c r="E81" s="54"/>
      <c r="F81" s="69">
        <v>5.0000000000000001E-4</v>
      </c>
      <c r="G81" s="69" t="str">
        <f t="shared" si="5"/>
        <v/>
      </c>
      <c r="H81" s="69">
        <v>5.0000000000000001E-4</v>
      </c>
      <c r="I81" s="69" t="str">
        <f t="shared" si="6"/>
        <v/>
      </c>
      <c r="J81" s="204"/>
      <c r="K81" s="164"/>
    </row>
    <row r="82" spans="1:11" x14ac:dyDescent="0.2">
      <c r="A82" s="38"/>
      <c r="B82" s="56"/>
      <c r="C82" s="54" t="s">
        <v>448</v>
      </c>
      <c r="D82" s="54" t="s">
        <v>277</v>
      </c>
      <c r="E82" s="54"/>
      <c r="F82" s="69">
        <v>2.0000000000000001E-4</v>
      </c>
      <c r="G82" s="69" t="str">
        <f>IF(B82&gt;0, F82*B82, "")</f>
        <v/>
      </c>
      <c r="H82" s="69">
        <v>2.0000000000000001E-4</v>
      </c>
      <c r="I82" s="69" t="str">
        <f>IF(B82&gt;0, H82*B82, "")</f>
        <v/>
      </c>
      <c r="J82" s="204"/>
      <c r="K82" s="164"/>
    </row>
    <row r="83" spans="1:11" x14ac:dyDescent="0.2">
      <c r="A83" s="38"/>
      <c r="B83" s="56"/>
      <c r="C83" s="54" t="s">
        <v>424</v>
      </c>
      <c r="D83" s="54" t="s">
        <v>423</v>
      </c>
      <c r="E83" s="54"/>
      <c r="F83" s="69">
        <v>2.0000000000000001E-4</v>
      </c>
      <c r="G83" s="69" t="str">
        <f t="shared" ref="G83:G93" si="8">IF(B83&gt;0, F83*B83, "")</f>
        <v/>
      </c>
      <c r="H83" s="69">
        <v>2.0000000000000001E-4</v>
      </c>
      <c r="I83" s="69" t="str">
        <f t="shared" ref="I83:I93" si="9">IF(B83&gt;0, H83*B83, "")</f>
        <v/>
      </c>
      <c r="J83" s="204"/>
      <c r="K83" s="164"/>
    </row>
    <row r="84" spans="1:11" x14ac:dyDescent="0.2">
      <c r="A84" s="38"/>
      <c r="B84" s="56"/>
      <c r="C84" s="54" t="s">
        <v>431</v>
      </c>
      <c r="D84" s="54" t="s">
        <v>432</v>
      </c>
      <c r="E84" s="54"/>
      <c r="F84" s="69">
        <v>2.4000000000000001E-4</v>
      </c>
      <c r="G84" s="69" t="str">
        <f t="shared" si="8"/>
        <v/>
      </c>
      <c r="H84" s="69">
        <v>2.4000000000000001E-4</v>
      </c>
      <c r="I84" s="69" t="str">
        <f t="shared" si="9"/>
        <v/>
      </c>
      <c r="J84" s="204"/>
      <c r="K84" s="164"/>
    </row>
    <row r="85" spans="1:11" x14ac:dyDescent="0.2">
      <c r="A85" s="38"/>
      <c r="B85" s="56"/>
      <c r="C85" s="54" t="s">
        <v>429</v>
      </c>
      <c r="D85" s="54" t="s">
        <v>430</v>
      </c>
      <c r="E85" s="54"/>
      <c r="F85" s="69">
        <v>2.4000000000000001E-4</v>
      </c>
      <c r="G85" s="69" t="str">
        <f t="shared" si="8"/>
        <v/>
      </c>
      <c r="H85" s="69">
        <v>2.4000000000000001E-4</v>
      </c>
      <c r="I85" s="69" t="str">
        <f t="shared" si="9"/>
        <v/>
      </c>
      <c r="J85" s="204"/>
      <c r="K85" s="164"/>
    </row>
    <row r="86" spans="1:11" x14ac:dyDescent="0.2">
      <c r="A86" s="38"/>
      <c r="B86" s="56"/>
      <c r="C86" s="54" t="s">
        <v>433</v>
      </c>
      <c r="D86" s="54" t="s">
        <v>434</v>
      </c>
      <c r="E86" s="54"/>
      <c r="F86" s="69">
        <v>2.4000000000000001E-4</v>
      </c>
      <c r="G86" s="69" t="str">
        <f t="shared" si="8"/>
        <v/>
      </c>
      <c r="H86" s="69">
        <v>2.4000000000000001E-4</v>
      </c>
      <c r="I86" s="69" t="str">
        <f t="shared" si="9"/>
        <v/>
      </c>
      <c r="J86" s="204"/>
      <c r="K86" s="164"/>
    </row>
    <row r="87" spans="1:11" x14ac:dyDescent="0.2">
      <c r="A87" s="38"/>
      <c r="B87" s="56"/>
      <c r="C87" s="54" t="s">
        <v>427</v>
      </c>
      <c r="D87" s="54" t="s">
        <v>428</v>
      </c>
      <c r="E87" s="54"/>
      <c r="F87" s="69">
        <v>2.4000000000000001E-4</v>
      </c>
      <c r="G87" s="69" t="str">
        <f t="shared" si="8"/>
        <v/>
      </c>
      <c r="H87" s="69">
        <v>2.4000000000000001E-4</v>
      </c>
      <c r="I87" s="69" t="str">
        <f t="shared" si="9"/>
        <v/>
      </c>
      <c r="J87" s="204"/>
      <c r="K87" s="164"/>
    </row>
    <row r="88" spans="1:11" x14ac:dyDescent="0.2">
      <c r="A88" s="38"/>
      <c r="B88" s="56"/>
      <c r="C88" s="54" t="s">
        <v>425</v>
      </c>
      <c r="D88" s="54" t="s">
        <v>426</v>
      </c>
      <c r="E88" s="54"/>
      <c r="F88" s="69">
        <v>2.4000000000000001E-4</v>
      </c>
      <c r="G88" s="69" t="str">
        <f t="shared" si="8"/>
        <v/>
      </c>
      <c r="H88" s="69">
        <v>2.4000000000000001E-4</v>
      </c>
      <c r="I88" s="69" t="str">
        <f t="shared" si="9"/>
        <v/>
      </c>
      <c r="J88" s="204"/>
      <c r="K88" s="164"/>
    </row>
    <row r="89" spans="1:11" x14ac:dyDescent="0.2">
      <c r="A89" s="38"/>
      <c r="B89" s="56"/>
      <c r="C89" s="54" t="s">
        <v>458</v>
      </c>
      <c r="D89" s="54" t="s">
        <v>435</v>
      </c>
      <c r="E89" s="54"/>
      <c r="F89" s="69">
        <v>2.4000000000000001E-4</v>
      </c>
      <c r="G89" s="69" t="str">
        <f t="shared" si="8"/>
        <v/>
      </c>
      <c r="H89" s="69">
        <v>2.4000000000000001E-4</v>
      </c>
      <c r="I89" s="69" t="str">
        <f t="shared" si="9"/>
        <v/>
      </c>
      <c r="J89" s="204"/>
      <c r="K89" s="164"/>
    </row>
    <row r="90" spans="1:11" x14ac:dyDescent="0.2">
      <c r="A90" s="38"/>
      <c r="B90" s="56"/>
      <c r="C90" s="54" t="s">
        <v>459</v>
      </c>
      <c r="D90" s="54" t="s">
        <v>436</v>
      </c>
      <c r="E90" s="54"/>
      <c r="F90" s="69">
        <v>2.0000000000000001E-4</v>
      </c>
      <c r="G90" s="69" t="str">
        <f t="shared" si="8"/>
        <v/>
      </c>
      <c r="H90" s="69">
        <v>2.0000000000000001E-4</v>
      </c>
      <c r="I90" s="69" t="str">
        <f t="shared" si="9"/>
        <v/>
      </c>
      <c r="J90" s="204"/>
      <c r="K90" s="164"/>
    </row>
    <row r="91" spans="1:11" x14ac:dyDescent="0.2">
      <c r="A91" s="38"/>
      <c r="B91" s="56"/>
      <c r="C91" s="54" t="s">
        <v>446</v>
      </c>
      <c r="D91" s="54" t="s">
        <v>447</v>
      </c>
      <c r="E91" s="54"/>
      <c r="F91" s="69">
        <v>2.0000000000000001E-4</v>
      </c>
      <c r="G91" s="69" t="str">
        <f t="shared" si="8"/>
        <v/>
      </c>
      <c r="H91" s="69">
        <v>2.0000000000000001E-4</v>
      </c>
      <c r="I91" s="69" t="str">
        <f t="shared" si="9"/>
        <v/>
      </c>
      <c r="J91" s="204"/>
      <c r="K91" s="164"/>
    </row>
    <row r="92" spans="1:11" x14ac:dyDescent="0.2">
      <c r="A92" s="38"/>
      <c r="B92" s="70"/>
      <c r="C92" s="54" t="s">
        <v>576</v>
      </c>
      <c r="D92" s="54" t="s">
        <v>437</v>
      </c>
      <c r="E92" s="54"/>
      <c r="F92" s="69">
        <v>1.4999999999999999E-4</v>
      </c>
      <c r="G92" s="69" t="str">
        <f t="shared" si="8"/>
        <v/>
      </c>
      <c r="H92" s="69">
        <v>1.4999999999999999E-4</v>
      </c>
      <c r="I92" s="69" t="str">
        <f t="shared" si="9"/>
        <v/>
      </c>
      <c r="J92" s="204"/>
      <c r="K92" s="164"/>
    </row>
    <row r="93" spans="1:11" x14ac:dyDescent="0.2">
      <c r="A93" s="38"/>
      <c r="B93" s="61"/>
      <c r="C93" s="60" t="s">
        <v>442</v>
      </c>
      <c r="D93" s="58" t="s">
        <v>443</v>
      </c>
      <c r="E93" s="58"/>
      <c r="F93" s="69">
        <v>2.4000000000000001E-4</v>
      </c>
      <c r="G93" s="69" t="str">
        <f t="shared" si="8"/>
        <v/>
      </c>
      <c r="H93" s="69">
        <v>2.4000000000000001E-4</v>
      </c>
      <c r="I93" s="69" t="str">
        <f t="shared" si="9"/>
        <v/>
      </c>
      <c r="J93" s="204"/>
      <c r="K93" s="164"/>
    </row>
    <row r="94" spans="1:11" x14ac:dyDescent="0.2">
      <c r="A94" s="38"/>
      <c r="B94" s="56"/>
      <c r="C94" s="54" t="s">
        <v>440</v>
      </c>
      <c r="D94" s="54" t="s">
        <v>441</v>
      </c>
      <c r="E94" s="54"/>
      <c r="F94" s="69">
        <v>2.0000000000000001E-4</v>
      </c>
      <c r="G94" s="69" t="str">
        <f t="shared" ref="G94:G121" si="10">IF(B94&gt;0, F94*B94, "")</f>
        <v/>
      </c>
      <c r="H94" s="69">
        <v>2.0000000000000001E-4</v>
      </c>
      <c r="I94" s="69" t="str">
        <f t="shared" ref="I94:I122" si="11">IF(B94&gt;0, H94*B94, "")</f>
        <v/>
      </c>
      <c r="J94" s="204"/>
      <c r="K94" s="164"/>
    </row>
    <row r="95" spans="1:11" x14ac:dyDescent="0.2">
      <c r="A95" s="38"/>
      <c r="B95" s="70"/>
      <c r="C95" s="54" t="s">
        <v>723</v>
      </c>
      <c r="D95" s="54" t="s">
        <v>578</v>
      </c>
      <c r="E95" s="54"/>
      <c r="F95" s="69">
        <v>2.0000000000000001E-4</v>
      </c>
      <c r="G95" s="69" t="str">
        <f t="shared" si="10"/>
        <v/>
      </c>
      <c r="H95" s="69">
        <v>2.0000000000000001E-4</v>
      </c>
      <c r="I95" s="69" t="str">
        <f t="shared" si="11"/>
        <v/>
      </c>
      <c r="J95" s="204"/>
      <c r="K95" s="164"/>
    </row>
    <row r="96" spans="1:11" x14ac:dyDescent="0.2">
      <c r="A96" s="38"/>
      <c r="B96" s="70"/>
      <c r="C96" s="54" t="s">
        <v>724</v>
      </c>
      <c r="D96" s="54" t="s">
        <v>619</v>
      </c>
      <c r="E96" s="54"/>
      <c r="F96" s="69">
        <v>2.0000000000000001E-4</v>
      </c>
      <c r="G96" s="69" t="str">
        <f t="shared" si="10"/>
        <v/>
      </c>
      <c r="H96" s="69">
        <v>2.0000000000000001E-4</v>
      </c>
      <c r="I96" s="69" t="str">
        <f t="shared" si="11"/>
        <v/>
      </c>
      <c r="J96" s="204"/>
      <c r="K96" s="164"/>
    </row>
    <row r="97" spans="1:11" x14ac:dyDescent="0.2">
      <c r="A97" s="38"/>
      <c r="B97" s="70"/>
      <c r="C97" s="54" t="s">
        <v>620</v>
      </c>
      <c r="D97" s="54" t="s">
        <v>579</v>
      </c>
      <c r="E97" s="54"/>
      <c r="F97" s="69">
        <v>2.0000000000000001E-4</v>
      </c>
      <c r="G97" s="69" t="str">
        <f t="shared" si="10"/>
        <v/>
      </c>
      <c r="H97" s="69">
        <v>2.0000000000000001E-4</v>
      </c>
      <c r="I97" s="69" t="str">
        <f t="shared" si="11"/>
        <v/>
      </c>
      <c r="J97" s="204"/>
      <c r="K97" s="164"/>
    </row>
    <row r="98" spans="1:11" ht="13.5" thickBot="1" x14ac:dyDescent="0.25">
      <c r="A98" s="38"/>
      <c r="B98" s="71"/>
      <c r="C98" s="72" t="s">
        <v>577</v>
      </c>
      <c r="D98" s="72" t="s">
        <v>580</v>
      </c>
      <c r="E98" s="72"/>
      <c r="F98" s="73">
        <v>1.4999999999999999E-4</v>
      </c>
      <c r="G98" s="73" t="str">
        <f t="shared" si="10"/>
        <v/>
      </c>
      <c r="H98" s="73">
        <v>1.4999999999999999E-4</v>
      </c>
      <c r="I98" s="73" t="str">
        <f t="shared" si="11"/>
        <v/>
      </c>
      <c r="J98" s="240"/>
      <c r="K98" s="164"/>
    </row>
    <row r="99" spans="1:11" ht="4.9000000000000004" customHeight="1" thickTop="1" x14ac:dyDescent="0.2">
      <c r="A99" s="38"/>
      <c r="B99" s="249"/>
      <c r="C99" s="54"/>
      <c r="D99" s="54"/>
      <c r="E99" s="54"/>
      <c r="F99" s="69"/>
      <c r="G99" s="69"/>
      <c r="H99" s="69"/>
      <c r="I99" s="69"/>
      <c r="J99" s="204"/>
      <c r="K99" s="164"/>
    </row>
    <row r="100" spans="1:11" x14ac:dyDescent="0.2">
      <c r="A100" s="38"/>
      <c r="B100" s="277" t="s">
        <v>718</v>
      </c>
      <c r="C100" s="277"/>
      <c r="D100" s="277"/>
      <c r="E100" s="277"/>
      <c r="F100" s="277"/>
      <c r="G100" s="277"/>
      <c r="H100" s="277"/>
      <c r="I100" s="277"/>
      <c r="J100" s="277"/>
      <c r="K100" s="164"/>
    </row>
    <row r="101" spans="1:11" x14ac:dyDescent="0.2">
      <c r="A101" s="38"/>
      <c r="B101" s="277"/>
      <c r="C101" s="277"/>
      <c r="D101" s="277"/>
      <c r="E101" s="277"/>
      <c r="F101" s="277"/>
      <c r="G101" s="277"/>
      <c r="H101" s="277"/>
      <c r="I101" s="277"/>
      <c r="J101" s="277"/>
      <c r="K101" s="164"/>
    </row>
    <row r="102" spans="1:11" x14ac:dyDescent="0.2">
      <c r="A102" s="38"/>
      <c r="B102" s="56"/>
      <c r="C102" s="54" t="s">
        <v>698</v>
      </c>
      <c r="D102" s="54" t="s">
        <v>39</v>
      </c>
      <c r="E102" s="54"/>
      <c r="F102" s="69">
        <v>2.9999999999999997E-4</v>
      </c>
      <c r="G102" s="69" t="str">
        <f t="shared" ref="G102:G114" si="12">IF(B102&gt;0, F102*B102, "")</f>
        <v/>
      </c>
      <c r="H102" s="69">
        <v>2.9999999999999997E-4</v>
      </c>
      <c r="I102" s="69" t="str">
        <f t="shared" ref="I102:I118" si="13">IF(B102&gt;0, H102*B102, "")</f>
        <v/>
      </c>
      <c r="J102" s="204"/>
      <c r="K102" s="164"/>
    </row>
    <row r="103" spans="1:11" x14ac:dyDescent="0.2">
      <c r="A103" s="38"/>
      <c r="B103" s="56"/>
      <c r="C103" s="54" t="s">
        <v>699</v>
      </c>
      <c r="D103" s="54" t="s">
        <v>710</v>
      </c>
      <c r="E103" s="54"/>
      <c r="F103" s="69">
        <v>2.9999999999999997E-4</v>
      </c>
      <c r="G103" s="69" t="str">
        <f t="shared" si="12"/>
        <v/>
      </c>
      <c r="H103" s="69">
        <v>2.9999999999999997E-4</v>
      </c>
      <c r="I103" s="69" t="str">
        <f t="shared" si="13"/>
        <v/>
      </c>
      <c r="J103" s="204"/>
      <c r="K103" s="164"/>
    </row>
    <row r="104" spans="1:11" x14ac:dyDescent="0.2">
      <c r="A104" s="38"/>
      <c r="B104" s="56"/>
      <c r="C104" s="54" t="s">
        <v>700</v>
      </c>
      <c r="D104" s="54" t="s">
        <v>40</v>
      </c>
      <c r="E104" s="54"/>
      <c r="F104" s="69">
        <v>2.9999999999999997E-4</v>
      </c>
      <c r="G104" s="69" t="str">
        <f t="shared" si="12"/>
        <v/>
      </c>
      <c r="H104" s="69">
        <v>2.9999999999999997E-4</v>
      </c>
      <c r="I104" s="69" t="str">
        <f t="shared" si="13"/>
        <v/>
      </c>
      <c r="J104" s="204"/>
      <c r="K104" s="164"/>
    </row>
    <row r="105" spans="1:11" x14ac:dyDescent="0.2">
      <c r="A105" s="38"/>
      <c r="B105" s="56"/>
      <c r="C105" s="54" t="s">
        <v>703</v>
      </c>
      <c r="D105" s="54" t="s">
        <v>711</v>
      </c>
      <c r="E105" s="54"/>
      <c r="F105" s="69">
        <v>2.9999999999999997E-4</v>
      </c>
      <c r="G105" s="69" t="str">
        <f t="shared" si="12"/>
        <v/>
      </c>
      <c r="H105" s="69">
        <v>2.9999999999999997E-4</v>
      </c>
      <c r="I105" s="69" t="str">
        <f t="shared" si="13"/>
        <v/>
      </c>
      <c r="J105" s="204"/>
      <c r="K105" s="164"/>
    </row>
    <row r="106" spans="1:11" x14ac:dyDescent="0.2">
      <c r="A106" s="38"/>
      <c r="B106" s="56"/>
      <c r="C106" s="54" t="s">
        <v>701</v>
      </c>
      <c r="D106" s="54" t="s">
        <v>42</v>
      </c>
      <c r="E106" s="54"/>
      <c r="F106" s="69">
        <v>2.9999999999999997E-4</v>
      </c>
      <c r="G106" s="69" t="str">
        <f t="shared" si="12"/>
        <v/>
      </c>
      <c r="H106" s="69">
        <v>2.9999999999999997E-4</v>
      </c>
      <c r="I106" s="69" t="str">
        <f t="shared" si="13"/>
        <v/>
      </c>
      <c r="J106" s="204"/>
      <c r="K106" s="164"/>
    </row>
    <row r="107" spans="1:11" x14ac:dyDescent="0.2">
      <c r="A107" s="38"/>
      <c r="B107" s="56"/>
      <c r="C107" s="54" t="s">
        <v>702</v>
      </c>
      <c r="D107" s="54" t="s">
        <v>712</v>
      </c>
      <c r="E107" s="54"/>
      <c r="F107" s="69">
        <v>2.9999999999999997E-4</v>
      </c>
      <c r="G107" s="69" t="str">
        <f t="shared" si="12"/>
        <v/>
      </c>
      <c r="H107" s="69">
        <v>2.9999999999999997E-4</v>
      </c>
      <c r="I107" s="69" t="str">
        <f t="shared" si="13"/>
        <v/>
      </c>
      <c r="J107" s="204"/>
      <c r="K107" s="164"/>
    </row>
    <row r="108" spans="1:11" x14ac:dyDescent="0.2">
      <c r="A108" s="38"/>
      <c r="B108" s="56"/>
      <c r="C108" s="54" t="s">
        <v>713</v>
      </c>
      <c r="D108" s="54" t="s">
        <v>756</v>
      </c>
      <c r="E108" s="54"/>
      <c r="F108" s="69">
        <v>2.9999999999999997E-4</v>
      </c>
      <c r="G108" s="69" t="str">
        <f t="shared" si="12"/>
        <v/>
      </c>
      <c r="H108" s="69">
        <v>2.9999999999999997E-4</v>
      </c>
      <c r="I108" s="69" t="str">
        <f t="shared" si="13"/>
        <v/>
      </c>
      <c r="J108" s="204"/>
      <c r="K108" s="164"/>
    </row>
    <row r="109" spans="1:11" x14ac:dyDescent="0.2">
      <c r="A109" s="38"/>
      <c r="B109" s="56"/>
      <c r="C109" s="54" t="s">
        <v>704</v>
      </c>
      <c r="D109" s="54" t="s">
        <v>757</v>
      </c>
      <c r="E109" s="54"/>
      <c r="F109" s="69">
        <v>2.9999999999999997E-4</v>
      </c>
      <c r="G109" s="69" t="str">
        <f t="shared" si="12"/>
        <v/>
      </c>
      <c r="H109" s="69">
        <v>2.9999999999999997E-4</v>
      </c>
      <c r="I109" s="69" t="str">
        <f t="shared" si="13"/>
        <v/>
      </c>
      <c r="J109" s="204"/>
      <c r="K109" s="164"/>
    </row>
    <row r="110" spans="1:11" x14ac:dyDescent="0.2">
      <c r="A110" s="38"/>
      <c r="B110" s="56"/>
      <c r="C110" s="54" t="s">
        <v>705</v>
      </c>
      <c r="D110" s="54" t="s">
        <v>758</v>
      </c>
      <c r="E110" s="54"/>
      <c r="F110" s="69">
        <v>2.9999999999999997E-4</v>
      </c>
      <c r="G110" s="69" t="str">
        <f t="shared" si="12"/>
        <v/>
      </c>
      <c r="H110" s="69">
        <v>2.9999999999999997E-4</v>
      </c>
      <c r="I110" s="69" t="str">
        <f t="shared" si="13"/>
        <v/>
      </c>
      <c r="J110" s="204"/>
      <c r="K110" s="164"/>
    </row>
    <row r="111" spans="1:11" x14ac:dyDescent="0.2">
      <c r="A111" s="38"/>
      <c r="B111" s="56"/>
      <c r="C111" s="54" t="s">
        <v>706</v>
      </c>
      <c r="D111" s="54" t="s">
        <v>759</v>
      </c>
      <c r="E111" s="54"/>
      <c r="F111" s="69">
        <v>2.9999999999999997E-4</v>
      </c>
      <c r="G111" s="69" t="str">
        <f t="shared" si="12"/>
        <v/>
      </c>
      <c r="H111" s="69">
        <v>2.9999999999999997E-4</v>
      </c>
      <c r="I111" s="69" t="str">
        <f t="shared" si="13"/>
        <v/>
      </c>
      <c r="J111" s="204"/>
      <c r="K111" s="164"/>
    </row>
    <row r="112" spans="1:11" x14ac:dyDescent="0.2">
      <c r="A112" s="38"/>
      <c r="B112" s="56"/>
      <c r="C112" s="54" t="s">
        <v>708</v>
      </c>
      <c r="D112" s="54" t="s">
        <v>760</v>
      </c>
      <c r="E112" s="54"/>
      <c r="F112" s="69">
        <v>2.9999999999999997E-4</v>
      </c>
      <c r="G112" s="69" t="str">
        <f t="shared" si="12"/>
        <v/>
      </c>
      <c r="H112" s="69">
        <v>2.9999999999999997E-4</v>
      </c>
      <c r="I112" s="69" t="str">
        <f t="shared" si="13"/>
        <v/>
      </c>
      <c r="J112" s="204"/>
      <c r="K112" s="164"/>
    </row>
    <row r="113" spans="1:11" x14ac:dyDescent="0.2">
      <c r="A113" s="38"/>
      <c r="B113" s="56"/>
      <c r="C113" s="54" t="s">
        <v>707</v>
      </c>
      <c r="D113" s="54" t="s">
        <v>761</v>
      </c>
      <c r="E113" s="54"/>
      <c r="F113" s="69">
        <v>2.9999999999999997E-4</v>
      </c>
      <c r="G113" s="69" t="str">
        <f t="shared" si="12"/>
        <v/>
      </c>
      <c r="H113" s="69">
        <v>2.9999999999999997E-4</v>
      </c>
      <c r="I113" s="69" t="str">
        <f t="shared" si="13"/>
        <v/>
      </c>
      <c r="J113" s="204"/>
      <c r="K113" s="164"/>
    </row>
    <row r="114" spans="1:11" x14ac:dyDescent="0.2">
      <c r="A114" s="38"/>
      <c r="B114" s="56"/>
      <c r="C114" s="54" t="s">
        <v>709</v>
      </c>
      <c r="D114" s="54" t="s">
        <v>414</v>
      </c>
      <c r="E114" s="54"/>
      <c r="F114" s="69">
        <v>2.9999999999999997E-4</v>
      </c>
      <c r="G114" s="69" t="str">
        <f t="shared" si="12"/>
        <v/>
      </c>
      <c r="H114" s="69">
        <v>2.9999999999999997E-4</v>
      </c>
      <c r="I114" s="69" t="str">
        <f t="shared" si="13"/>
        <v/>
      </c>
      <c r="J114" s="204"/>
      <c r="K114" s="164"/>
    </row>
    <row r="115" spans="1:11" x14ac:dyDescent="0.2">
      <c r="A115" s="38"/>
      <c r="B115" s="56"/>
      <c r="C115" s="54" t="s">
        <v>721</v>
      </c>
      <c r="D115" s="54" t="s">
        <v>578</v>
      </c>
      <c r="E115" s="54"/>
      <c r="F115" s="69">
        <v>2.0000000000000001E-4</v>
      </c>
      <c r="G115" s="69" t="str">
        <f t="shared" ref="G115:G118" si="14">IF(B115&gt;0, F115*B115, "")</f>
        <v/>
      </c>
      <c r="H115" s="69">
        <v>2.0000000000000001E-4</v>
      </c>
      <c r="I115" s="69" t="str">
        <f t="shared" si="13"/>
        <v/>
      </c>
      <c r="J115" s="204"/>
      <c r="K115" s="164"/>
    </row>
    <row r="116" spans="1:11" x14ac:dyDescent="0.2">
      <c r="A116" s="38"/>
      <c r="B116" s="56"/>
      <c r="C116" s="54" t="s">
        <v>722</v>
      </c>
      <c r="D116" s="54" t="s">
        <v>619</v>
      </c>
      <c r="E116" s="54"/>
      <c r="F116" s="69">
        <v>2.0000000000000001E-4</v>
      </c>
      <c r="G116" s="69" t="str">
        <f t="shared" si="14"/>
        <v/>
      </c>
      <c r="H116" s="69">
        <v>2.0000000000000001E-4</v>
      </c>
      <c r="I116" s="69" t="str">
        <f t="shared" si="13"/>
        <v/>
      </c>
      <c r="J116" s="204"/>
      <c r="K116" s="164"/>
    </row>
    <row r="117" spans="1:11" x14ac:dyDescent="0.2">
      <c r="A117" s="38"/>
      <c r="B117" s="56"/>
      <c r="C117" s="54" t="s">
        <v>714</v>
      </c>
      <c r="D117" s="54" t="s">
        <v>579</v>
      </c>
      <c r="E117" s="54"/>
      <c r="F117" s="69">
        <v>2.0000000000000001E-4</v>
      </c>
      <c r="G117" s="69" t="str">
        <f t="shared" si="14"/>
        <v/>
      </c>
      <c r="H117" s="69">
        <v>2.0000000000000001E-4</v>
      </c>
      <c r="I117" s="69" t="str">
        <f t="shared" si="13"/>
        <v/>
      </c>
      <c r="J117" s="204"/>
      <c r="K117" s="164"/>
    </row>
    <row r="118" spans="1:11" ht="13.5" thickBot="1" x14ac:dyDescent="0.25">
      <c r="A118" s="38"/>
      <c r="B118" s="56"/>
      <c r="C118" s="72" t="s">
        <v>715</v>
      </c>
      <c r="D118" s="72" t="s">
        <v>580</v>
      </c>
      <c r="E118" s="72"/>
      <c r="F118" s="73">
        <v>1.4999999999999999E-4</v>
      </c>
      <c r="G118" s="73" t="str">
        <f t="shared" si="14"/>
        <v/>
      </c>
      <c r="H118" s="73">
        <v>1.4999999999999999E-4</v>
      </c>
      <c r="I118" s="73" t="str">
        <f t="shared" si="13"/>
        <v/>
      </c>
      <c r="J118" s="240"/>
      <c r="K118" s="164"/>
    </row>
    <row r="119" spans="1:11" ht="13.5" thickTop="1" x14ac:dyDescent="0.2">
      <c r="A119" s="38"/>
      <c r="B119" s="278" t="s">
        <v>624</v>
      </c>
      <c r="C119" s="278"/>
      <c r="D119" s="278"/>
      <c r="E119" s="278"/>
      <c r="F119" s="278"/>
      <c r="G119" s="278"/>
      <c r="H119" s="278"/>
      <c r="I119" s="278"/>
      <c r="J119" s="278"/>
      <c r="K119" s="164"/>
    </row>
    <row r="120" spans="1:11" x14ac:dyDescent="0.2">
      <c r="A120" s="38"/>
      <c r="B120" s="278"/>
      <c r="C120" s="278"/>
      <c r="D120" s="278"/>
      <c r="E120" s="278"/>
      <c r="F120" s="278"/>
      <c r="G120" s="278"/>
      <c r="H120" s="278"/>
      <c r="I120" s="278"/>
      <c r="J120" s="278"/>
      <c r="K120" s="164"/>
    </row>
    <row r="121" spans="1:11" x14ac:dyDescent="0.2">
      <c r="A121" s="38"/>
      <c r="B121" s="56"/>
      <c r="C121" s="54" t="s">
        <v>31</v>
      </c>
      <c r="D121" s="54" t="s">
        <v>39</v>
      </c>
      <c r="E121" s="54"/>
      <c r="F121" s="69">
        <v>3.2499999999999999E-4</v>
      </c>
      <c r="G121" s="69" t="str">
        <f t="shared" si="10"/>
        <v/>
      </c>
      <c r="H121" s="69">
        <v>3.2499999999999999E-4</v>
      </c>
      <c r="I121" s="69" t="str">
        <f t="shared" si="11"/>
        <v/>
      </c>
      <c r="J121" s="204"/>
      <c r="K121" s="164"/>
    </row>
    <row r="122" spans="1:11" x14ac:dyDescent="0.2">
      <c r="A122" s="38"/>
      <c r="B122" s="56"/>
      <c r="C122" s="54" t="s">
        <v>32</v>
      </c>
      <c r="D122" s="54" t="s">
        <v>40</v>
      </c>
      <c r="E122" s="54"/>
      <c r="F122" s="69">
        <v>3.2499999999999999E-4</v>
      </c>
      <c r="G122" s="69" t="str">
        <f t="shared" ref="G122:G132" si="15">IF(B122&gt;0, F122*B122, "")</f>
        <v/>
      </c>
      <c r="H122" s="69">
        <v>3.2499999999999999E-4</v>
      </c>
      <c r="I122" s="69" t="str">
        <f t="shared" si="11"/>
        <v/>
      </c>
      <c r="J122" s="204"/>
      <c r="K122" s="164"/>
    </row>
    <row r="123" spans="1:11" x14ac:dyDescent="0.2">
      <c r="A123" s="38"/>
      <c r="B123" s="56"/>
      <c r="C123" s="54" t="s">
        <v>33</v>
      </c>
      <c r="D123" s="54" t="s">
        <v>41</v>
      </c>
      <c r="E123" s="54"/>
      <c r="F123" s="69">
        <v>3.2499999999999999E-4</v>
      </c>
      <c r="G123" s="69" t="str">
        <f t="shared" si="15"/>
        <v/>
      </c>
      <c r="H123" s="69">
        <v>3.2499999999999999E-4</v>
      </c>
      <c r="I123" s="69" t="str">
        <f t="shared" ref="I123:I137" si="16">IF(B123&gt;0, H123*B123, "")</f>
        <v/>
      </c>
      <c r="J123" s="204"/>
      <c r="K123" s="164"/>
    </row>
    <row r="124" spans="1:11" x14ac:dyDescent="0.2">
      <c r="A124" s="38"/>
      <c r="B124" s="56"/>
      <c r="C124" s="54" t="s">
        <v>34</v>
      </c>
      <c r="D124" s="54" t="s">
        <v>42</v>
      </c>
      <c r="E124" s="54"/>
      <c r="F124" s="69">
        <v>3.2499999999999999E-4</v>
      </c>
      <c r="G124" s="69" t="str">
        <f t="shared" si="15"/>
        <v/>
      </c>
      <c r="H124" s="69">
        <v>3.2499999999999999E-4</v>
      </c>
      <c r="I124" s="69" t="str">
        <f t="shared" si="16"/>
        <v/>
      </c>
      <c r="J124" s="204"/>
      <c r="K124" s="164"/>
    </row>
    <row r="125" spans="1:11" x14ac:dyDescent="0.2">
      <c r="A125" s="38"/>
      <c r="B125" s="56"/>
      <c r="C125" s="54" t="s">
        <v>413</v>
      </c>
      <c r="D125" s="54" t="s">
        <v>414</v>
      </c>
      <c r="E125" s="54"/>
      <c r="F125" s="69">
        <v>3.2499999999999999E-4</v>
      </c>
      <c r="G125" s="69" t="str">
        <f>IF(B125&gt;0, F125*B125, "")</f>
        <v/>
      </c>
      <c r="H125" s="69">
        <v>3.2499999999999999E-4</v>
      </c>
      <c r="I125" s="69" t="str">
        <f>IF(B125&gt;0, H125*B125, "")</f>
        <v/>
      </c>
      <c r="J125" s="204"/>
      <c r="K125" s="164"/>
    </row>
    <row r="126" spans="1:11" x14ac:dyDescent="0.2">
      <c r="A126" s="38"/>
      <c r="B126" s="56"/>
      <c r="C126" s="54" t="s">
        <v>276</v>
      </c>
      <c r="D126" s="54" t="s">
        <v>277</v>
      </c>
      <c r="E126" s="54"/>
      <c r="F126" s="69">
        <v>3.2499999999999999E-4</v>
      </c>
      <c r="G126" s="69" t="str">
        <f t="shared" si="15"/>
        <v/>
      </c>
      <c r="H126" s="69">
        <v>3.2499999999999999E-4</v>
      </c>
      <c r="I126" s="69" t="str">
        <f t="shared" si="16"/>
        <v/>
      </c>
      <c r="J126" s="204"/>
      <c r="K126" s="164"/>
    </row>
    <row r="127" spans="1:11" x14ac:dyDescent="0.2">
      <c r="A127" s="38"/>
      <c r="B127" s="56"/>
      <c r="C127" s="54" t="s">
        <v>35</v>
      </c>
      <c r="D127" s="54" t="s">
        <v>43</v>
      </c>
      <c r="E127" s="54"/>
      <c r="F127" s="69">
        <v>3.2499999999999999E-4</v>
      </c>
      <c r="G127" s="69" t="str">
        <f t="shared" si="15"/>
        <v/>
      </c>
      <c r="H127" s="69">
        <v>3.2499999999999999E-4</v>
      </c>
      <c r="I127" s="69" t="str">
        <f t="shared" si="16"/>
        <v/>
      </c>
      <c r="J127" s="204"/>
      <c r="K127" s="164"/>
    </row>
    <row r="128" spans="1:11" x14ac:dyDescent="0.2">
      <c r="A128" s="38"/>
      <c r="B128" s="56"/>
      <c r="C128" s="54" t="s">
        <v>36</v>
      </c>
      <c r="D128" s="54" t="s">
        <v>44</v>
      </c>
      <c r="E128" s="54"/>
      <c r="F128" s="69">
        <v>3.2499999999999999E-4</v>
      </c>
      <c r="G128" s="69" t="str">
        <f t="shared" si="15"/>
        <v/>
      </c>
      <c r="H128" s="69">
        <v>1E-3</v>
      </c>
      <c r="I128" s="69" t="str">
        <f t="shared" si="16"/>
        <v/>
      </c>
      <c r="J128" s="204"/>
      <c r="K128" s="164"/>
    </row>
    <row r="129" spans="1:11" x14ac:dyDescent="0.2">
      <c r="A129" s="38"/>
      <c r="B129" s="56"/>
      <c r="C129" s="54" t="s">
        <v>37</v>
      </c>
      <c r="D129" s="54" t="s">
        <v>45</v>
      </c>
      <c r="E129" s="54"/>
      <c r="F129" s="69">
        <v>3.2499999999999999E-4</v>
      </c>
      <c r="G129" s="69" t="str">
        <f t="shared" si="15"/>
        <v/>
      </c>
      <c r="H129" s="69">
        <v>1E-3</v>
      </c>
      <c r="I129" s="69" t="str">
        <f t="shared" si="16"/>
        <v/>
      </c>
      <c r="J129" s="204"/>
      <c r="K129" s="164"/>
    </row>
    <row r="130" spans="1:11" x14ac:dyDescent="0.2">
      <c r="A130" s="38"/>
      <c r="B130" s="56"/>
      <c r="C130" s="54" t="s">
        <v>38</v>
      </c>
      <c r="D130" s="54" t="s">
        <v>46</v>
      </c>
      <c r="E130" s="54"/>
      <c r="F130" s="69">
        <v>3.2499999999999999E-4</v>
      </c>
      <c r="G130" s="69" t="str">
        <f t="shared" si="15"/>
        <v/>
      </c>
      <c r="H130" s="69">
        <v>1E-3</v>
      </c>
      <c r="I130" s="69" t="str">
        <f t="shared" si="16"/>
        <v/>
      </c>
      <c r="J130" s="204"/>
      <c r="K130" s="164"/>
    </row>
    <row r="131" spans="1:11" x14ac:dyDescent="0.2">
      <c r="A131" s="38"/>
      <c r="B131" s="56"/>
      <c r="C131" s="54" t="s">
        <v>146</v>
      </c>
      <c r="D131" s="54" t="s">
        <v>140</v>
      </c>
      <c r="E131" s="54"/>
      <c r="F131" s="69">
        <v>3.2499999999999999E-4</v>
      </c>
      <c r="G131" s="69" t="str">
        <f t="shared" si="15"/>
        <v/>
      </c>
      <c r="H131" s="69">
        <v>1E-3</v>
      </c>
      <c r="I131" s="69" t="str">
        <f t="shared" si="16"/>
        <v/>
      </c>
      <c r="J131" s="204"/>
      <c r="K131" s="164"/>
    </row>
    <row r="132" spans="1:11" x14ac:dyDescent="0.2">
      <c r="A132" s="38"/>
      <c r="B132" s="56"/>
      <c r="C132" s="54" t="s">
        <v>145</v>
      </c>
      <c r="D132" s="54" t="s">
        <v>47</v>
      </c>
      <c r="E132" s="54"/>
      <c r="F132" s="69">
        <v>3.2499999999999999E-4</v>
      </c>
      <c r="G132" s="69" t="str">
        <f t="shared" si="15"/>
        <v/>
      </c>
      <c r="H132" s="69">
        <v>1E-3</v>
      </c>
      <c r="I132" s="69" t="str">
        <f t="shared" si="16"/>
        <v/>
      </c>
      <c r="J132" s="204"/>
      <c r="K132" s="164"/>
    </row>
    <row r="133" spans="1:11" x14ac:dyDescent="0.2">
      <c r="A133" s="38"/>
      <c r="B133" s="56"/>
      <c r="C133" s="54" t="s">
        <v>143</v>
      </c>
      <c r="D133" s="54" t="s">
        <v>48</v>
      </c>
      <c r="E133" s="54"/>
      <c r="F133" s="69">
        <v>3.2499999999999999E-4</v>
      </c>
      <c r="G133" s="69" t="str">
        <f>IF(B133&gt;0, F133*B133, "")</f>
        <v/>
      </c>
      <c r="H133" s="69">
        <v>3.2499999999999999E-4</v>
      </c>
      <c r="I133" s="69" t="str">
        <f t="shared" si="16"/>
        <v/>
      </c>
      <c r="J133" s="204"/>
      <c r="K133" s="164"/>
    </row>
    <row r="134" spans="1:11" x14ac:dyDescent="0.2">
      <c r="A134" s="38"/>
      <c r="B134" s="56"/>
      <c r="C134" s="54" t="s">
        <v>144</v>
      </c>
      <c r="D134" s="54" t="s">
        <v>49</v>
      </c>
      <c r="E134" s="54"/>
      <c r="F134" s="69">
        <v>3.2499999999999999E-4</v>
      </c>
      <c r="G134" s="69" t="str">
        <f>IF(B134&gt;0, F134*B134, "")</f>
        <v/>
      </c>
      <c r="H134" s="69">
        <v>3.2499999999999999E-4</v>
      </c>
      <c r="I134" s="69" t="str">
        <f t="shared" si="16"/>
        <v/>
      </c>
      <c r="J134" s="204"/>
      <c r="K134" s="164"/>
    </row>
    <row r="135" spans="1:11" x14ac:dyDescent="0.2">
      <c r="A135" s="38"/>
      <c r="B135" s="56"/>
      <c r="C135" s="54" t="s">
        <v>210</v>
      </c>
      <c r="D135" s="54" t="s">
        <v>239</v>
      </c>
      <c r="E135" s="54"/>
      <c r="F135" s="69">
        <v>3.2499999999999999E-4</v>
      </c>
      <c r="G135" s="69" t="str">
        <f>IF(B135&gt;0, F135*B135, "")</f>
        <v/>
      </c>
      <c r="H135" s="69">
        <v>2.3400000000000001E-3</v>
      </c>
      <c r="I135" s="69" t="str">
        <f t="shared" si="16"/>
        <v/>
      </c>
      <c r="J135" s="204"/>
      <c r="K135" s="164"/>
    </row>
    <row r="136" spans="1:11" x14ac:dyDescent="0.2">
      <c r="A136" s="38"/>
      <c r="B136" s="56"/>
      <c r="C136" s="54" t="s">
        <v>211</v>
      </c>
      <c r="D136" s="54" t="s">
        <v>240</v>
      </c>
      <c r="E136" s="54"/>
      <c r="F136" s="69">
        <v>3.2499999999999999E-4</v>
      </c>
      <c r="G136" s="69" t="str">
        <f>IF(B136&gt;0, F136*B136, "")</f>
        <v/>
      </c>
      <c r="H136" s="69">
        <v>2.3400000000000001E-3</v>
      </c>
      <c r="I136" s="69" t="str">
        <f t="shared" si="16"/>
        <v/>
      </c>
      <c r="J136" s="204"/>
      <c r="K136" s="164"/>
    </row>
    <row r="137" spans="1:11" x14ac:dyDescent="0.2">
      <c r="A137" s="38"/>
      <c r="B137" s="56"/>
      <c r="C137" s="54" t="s">
        <v>461</v>
      </c>
      <c r="D137" s="271" t="s">
        <v>241</v>
      </c>
      <c r="E137" s="271"/>
      <c r="F137" s="129"/>
      <c r="G137" s="69" t="str">
        <f>IF(B137&gt;0, F137*B137, "")</f>
        <v/>
      </c>
      <c r="H137" s="129"/>
      <c r="I137" s="69" t="str">
        <f t="shared" si="16"/>
        <v/>
      </c>
      <c r="J137" s="204"/>
      <c r="K137" s="164"/>
    </row>
    <row r="138" spans="1:11" ht="5.0999999999999996" customHeight="1" x14ac:dyDescent="0.2">
      <c r="A138" s="38"/>
      <c r="B138" s="74"/>
      <c r="C138" s="54"/>
      <c r="D138" s="58"/>
      <c r="E138" s="58"/>
      <c r="F138" s="69"/>
      <c r="G138" s="69"/>
      <c r="H138" s="69"/>
      <c r="I138" s="69"/>
      <c r="J138" s="204"/>
      <c r="K138" s="164"/>
    </row>
    <row r="139" spans="1:11" x14ac:dyDescent="0.2">
      <c r="A139" s="38"/>
      <c r="B139" s="75">
        <f>SUM(B40:B41)+1</f>
        <v>1</v>
      </c>
      <c r="C139" s="76"/>
      <c r="D139" s="275" t="s">
        <v>243</v>
      </c>
      <c r="E139" s="275"/>
      <c r="F139" s="77">
        <v>0</v>
      </c>
      <c r="G139" s="78">
        <f>F139*B139</f>
        <v>0</v>
      </c>
      <c r="H139" s="77">
        <v>3.5999999999999997E-2</v>
      </c>
      <c r="I139" s="78">
        <f>B139*H139</f>
        <v>3.5999999999999997E-2</v>
      </c>
      <c r="J139" s="204"/>
      <c r="K139" s="164"/>
    </row>
    <row r="140" spans="1:11" x14ac:dyDescent="0.2">
      <c r="A140" s="38"/>
      <c r="B140" s="81" t="s">
        <v>2</v>
      </c>
      <c r="C140" s="54" t="s">
        <v>213</v>
      </c>
      <c r="D140" s="54"/>
      <c r="E140" s="54"/>
      <c r="F140" s="39" t="s">
        <v>53</v>
      </c>
      <c r="G140" s="79">
        <f>SUM(G73:G139)</f>
        <v>0</v>
      </c>
      <c r="H140" s="39" t="s">
        <v>54</v>
      </c>
      <c r="I140" s="79">
        <f>SUM(I73:I139)</f>
        <v>3.5999999999999997E-2</v>
      </c>
      <c r="J140" s="204"/>
      <c r="K140" s="164"/>
    </row>
    <row r="141" spans="1:11" ht="30" customHeight="1" x14ac:dyDescent="0.2">
      <c r="A141" s="38"/>
      <c r="B141" s="241" t="s">
        <v>212</v>
      </c>
      <c r="C141" s="276" t="s">
        <v>462</v>
      </c>
      <c r="D141" s="276"/>
      <c r="E141" s="276"/>
      <c r="F141" s="80"/>
      <c r="G141" s="58"/>
      <c r="H141" s="80"/>
      <c r="I141" s="58"/>
      <c r="J141" s="204"/>
      <c r="K141" s="164"/>
    </row>
    <row r="142" spans="1:11" ht="15" customHeight="1" x14ac:dyDescent="0.2">
      <c r="A142" s="38"/>
      <c r="B142" s="241" t="s">
        <v>719</v>
      </c>
      <c r="C142" s="283" t="s">
        <v>720</v>
      </c>
      <c r="D142" s="283"/>
      <c r="E142" s="283"/>
      <c r="F142" s="80"/>
      <c r="G142" s="58"/>
      <c r="H142" s="80"/>
      <c r="I142" s="58"/>
      <c r="J142" s="204"/>
      <c r="K142" s="164"/>
    </row>
    <row r="143" spans="1:11" ht="12.75" customHeight="1" x14ac:dyDescent="0.2">
      <c r="A143" s="38"/>
      <c r="B143" s="279" t="s">
        <v>218</v>
      </c>
      <c r="C143" s="280"/>
      <c r="D143" s="280"/>
      <c r="E143" s="49"/>
      <c r="F143" s="82"/>
      <c r="G143" s="49" t="s">
        <v>60</v>
      </c>
      <c r="H143" s="82"/>
      <c r="I143" s="269" t="s">
        <v>61</v>
      </c>
      <c r="J143" s="269"/>
      <c r="K143" s="164"/>
    </row>
    <row r="144" spans="1:11" ht="10.5" customHeight="1" thickBot="1" x14ac:dyDescent="0.25">
      <c r="A144" s="38"/>
      <c r="B144" s="237" t="s">
        <v>21</v>
      </c>
      <c r="C144" s="238" t="s">
        <v>16</v>
      </c>
      <c r="D144" s="238" t="s">
        <v>29</v>
      </c>
      <c r="E144" s="238"/>
      <c r="F144" s="239"/>
      <c r="G144" s="238" t="s">
        <v>23</v>
      </c>
      <c r="H144" s="239"/>
      <c r="I144" s="270" t="s">
        <v>23</v>
      </c>
      <c r="J144" s="270"/>
      <c r="K144" s="164"/>
    </row>
    <row r="145" spans="1:11" ht="12.75" customHeight="1" x14ac:dyDescent="0.2">
      <c r="A145" s="38"/>
      <c r="B145" s="74">
        <v>1</v>
      </c>
      <c r="C145" s="54" t="str">
        <f>IF(D182&lt;&gt;"", D182, "")</f>
        <v/>
      </c>
      <c r="D145" s="271" t="str">
        <f>IF(G182&lt;&gt;"", G182, "")</f>
        <v/>
      </c>
      <c r="E145" s="271"/>
      <c r="F145" s="54"/>
      <c r="G145" s="83">
        <f>G199</f>
        <v>0</v>
      </c>
      <c r="H145" s="54"/>
      <c r="I145" s="83">
        <f>I199</f>
        <v>0</v>
      </c>
      <c r="J145" s="204"/>
      <c r="K145" s="164"/>
    </row>
    <row r="146" spans="1:11" ht="12.75" customHeight="1" x14ac:dyDescent="0.2">
      <c r="A146" s="38"/>
      <c r="B146" s="74">
        <v>2</v>
      </c>
      <c r="C146" s="54" t="str">
        <f>IF(D204&lt;&gt;"", D204, "")</f>
        <v/>
      </c>
      <c r="D146" s="271" t="str">
        <f>IF(G204&lt;&gt;"", G204, "")</f>
        <v/>
      </c>
      <c r="E146" s="271"/>
      <c r="F146" s="54"/>
      <c r="G146" s="83">
        <f>G221</f>
        <v>0</v>
      </c>
      <c r="H146" s="54"/>
      <c r="I146" s="83">
        <f>I221</f>
        <v>0</v>
      </c>
      <c r="J146" s="204"/>
      <c r="K146" s="164"/>
    </row>
    <row r="147" spans="1:11" ht="12.75" customHeight="1" x14ac:dyDescent="0.2">
      <c r="A147" s="38"/>
      <c r="B147" s="74">
        <v>3</v>
      </c>
      <c r="C147" s="54" t="str">
        <f>IF(D225&lt;&gt;"", D225, "")</f>
        <v/>
      </c>
      <c r="D147" s="271" t="str">
        <f>IF(G225&lt;&gt;"", G225, "")</f>
        <v/>
      </c>
      <c r="E147" s="271"/>
      <c r="F147" s="54"/>
      <c r="G147" s="83">
        <f>G242</f>
        <v>0</v>
      </c>
      <c r="H147" s="54"/>
      <c r="I147" s="83">
        <f>I242</f>
        <v>0</v>
      </c>
      <c r="J147" s="204"/>
      <c r="K147" s="164"/>
    </row>
    <row r="148" spans="1:11" ht="12.75" customHeight="1" x14ac:dyDescent="0.2">
      <c r="A148" s="38"/>
      <c r="B148" s="74">
        <v>4</v>
      </c>
      <c r="C148" s="54" t="str">
        <f>IF(D248&lt;&gt;"", D248, "")</f>
        <v/>
      </c>
      <c r="D148" s="271" t="str">
        <f>IF(G248&lt;&gt;"", G248, "")</f>
        <v/>
      </c>
      <c r="E148" s="271"/>
      <c r="F148" s="54"/>
      <c r="G148" s="83">
        <f>G265</f>
        <v>0</v>
      </c>
      <c r="H148" s="54"/>
      <c r="I148" s="83">
        <f>I265</f>
        <v>0</v>
      </c>
      <c r="J148" s="204"/>
      <c r="K148" s="164"/>
    </row>
    <row r="149" spans="1:11" ht="12.75" customHeight="1" x14ac:dyDescent="0.2">
      <c r="A149" s="38"/>
      <c r="B149" s="74">
        <v>5</v>
      </c>
      <c r="C149" s="54" t="str">
        <f>IF(D269&lt;&gt;"", D269, "")</f>
        <v/>
      </c>
      <c r="D149" s="271" t="str">
        <f>IF(G269&lt;&gt;"", G269, "")</f>
        <v/>
      </c>
      <c r="E149" s="271"/>
      <c r="F149" s="54"/>
      <c r="G149" s="83">
        <f>G286</f>
        <v>0</v>
      </c>
      <c r="H149" s="54"/>
      <c r="I149" s="83">
        <f>I286</f>
        <v>0</v>
      </c>
      <c r="J149" s="204"/>
      <c r="K149" s="164"/>
    </row>
    <row r="150" spans="1:11" ht="12.75" customHeight="1" x14ac:dyDescent="0.2">
      <c r="A150" s="38"/>
      <c r="B150" s="84">
        <v>6</v>
      </c>
      <c r="C150" s="76" t="str">
        <f>IF(D290&lt;&gt;"", D290, "")</f>
        <v/>
      </c>
      <c r="D150" s="275" t="str">
        <f>IF(G290&lt;&gt;"", G290, "")</f>
        <v/>
      </c>
      <c r="E150" s="275"/>
      <c r="F150" s="76"/>
      <c r="G150" s="85">
        <f>G307</f>
        <v>0</v>
      </c>
      <c r="H150" s="76"/>
      <c r="I150" s="85">
        <f>I307</f>
        <v>0</v>
      </c>
      <c r="J150" s="204"/>
      <c r="K150" s="164"/>
    </row>
    <row r="151" spans="1:11" x14ac:dyDescent="0.2">
      <c r="A151" s="38"/>
      <c r="B151" s="54"/>
      <c r="C151" s="54"/>
      <c r="D151" s="54"/>
      <c r="E151" s="54"/>
      <c r="F151" s="39" t="s">
        <v>57</v>
      </c>
      <c r="G151" s="86">
        <f>SUM(G145:G150)</f>
        <v>0</v>
      </c>
      <c r="H151" s="39" t="s">
        <v>58</v>
      </c>
      <c r="I151" s="86">
        <f>SUM(I145:I150)</f>
        <v>0</v>
      </c>
      <c r="J151" s="204"/>
      <c r="K151" s="164"/>
    </row>
    <row r="152" spans="1:11" ht="3" customHeight="1" x14ac:dyDescent="0.2">
      <c r="A152" s="38"/>
      <c r="B152" s="54"/>
      <c r="C152" s="54"/>
      <c r="D152" s="54"/>
      <c r="E152" s="54"/>
      <c r="F152" s="54"/>
      <c r="G152" s="54"/>
      <c r="H152" s="54"/>
      <c r="I152" s="54"/>
      <c r="J152" s="204"/>
      <c r="K152" s="164"/>
    </row>
    <row r="153" spans="1:11" ht="12.75" customHeight="1" x14ac:dyDescent="0.2">
      <c r="A153" s="38"/>
      <c r="B153" s="279" t="s">
        <v>219</v>
      </c>
      <c r="C153" s="280"/>
      <c r="D153" s="280"/>
      <c r="E153" s="49"/>
      <c r="F153" s="82"/>
      <c r="G153" s="49" t="s">
        <v>60</v>
      </c>
      <c r="H153" s="82"/>
      <c r="I153" s="269" t="s">
        <v>61</v>
      </c>
      <c r="J153" s="269"/>
      <c r="K153" s="164"/>
    </row>
    <row r="154" spans="1:11" ht="10.5" customHeight="1" thickBot="1" x14ac:dyDescent="0.25">
      <c r="A154" s="38"/>
      <c r="B154" s="237" t="s">
        <v>21</v>
      </c>
      <c r="C154" s="238" t="s">
        <v>16</v>
      </c>
      <c r="D154" s="238" t="s">
        <v>29</v>
      </c>
      <c r="E154" s="238"/>
      <c r="F154" s="239"/>
      <c r="G154" s="238" t="s">
        <v>23</v>
      </c>
      <c r="H154" s="239"/>
      <c r="I154" s="270" t="s">
        <v>23</v>
      </c>
      <c r="J154" s="270"/>
      <c r="K154" s="164"/>
    </row>
    <row r="155" spans="1:11" ht="12.75" customHeight="1" x14ac:dyDescent="0.2">
      <c r="A155" s="38"/>
      <c r="B155" s="74">
        <v>1</v>
      </c>
      <c r="C155" s="54" t="str">
        <f>IF(D314&lt;&gt;"", D314, "")</f>
        <v/>
      </c>
      <c r="D155" s="271" t="str">
        <f>IF(G314&lt;&gt;"", G314, "")</f>
        <v/>
      </c>
      <c r="E155" s="271"/>
      <c r="F155" s="54"/>
      <c r="G155" s="83">
        <f>G329</f>
        <v>0</v>
      </c>
      <c r="H155" s="54"/>
      <c r="I155" s="83">
        <f>I329</f>
        <v>0</v>
      </c>
      <c r="J155" s="204"/>
      <c r="K155" s="164"/>
    </row>
    <row r="156" spans="1:11" ht="12.75" customHeight="1" x14ac:dyDescent="0.2">
      <c r="A156" s="38"/>
      <c r="B156" s="74">
        <v>2</v>
      </c>
      <c r="C156" s="54" t="str">
        <f>IF(D333&lt;&gt;"", D333, "")</f>
        <v/>
      </c>
      <c r="D156" s="271" t="str">
        <f>IF(G333&lt;&gt;"", G333, "")</f>
        <v/>
      </c>
      <c r="E156" s="271"/>
      <c r="F156" s="54"/>
      <c r="G156" s="83">
        <f>G348</f>
        <v>0</v>
      </c>
      <c r="H156" s="54"/>
      <c r="I156" s="83">
        <f>I348</f>
        <v>0</v>
      </c>
      <c r="J156" s="204"/>
      <c r="K156" s="164"/>
    </row>
    <row r="157" spans="1:11" ht="12.75" customHeight="1" x14ac:dyDescent="0.2">
      <c r="A157" s="38"/>
      <c r="B157" s="74">
        <v>3</v>
      </c>
      <c r="C157" s="54" t="str">
        <f>IF(D352&lt;&gt;"", D352, "")</f>
        <v/>
      </c>
      <c r="D157" s="271" t="str">
        <f>IF(G352&lt;&gt;"", G352, "")</f>
        <v/>
      </c>
      <c r="E157" s="271"/>
      <c r="F157" s="54"/>
      <c r="G157" s="83">
        <f>G367</f>
        <v>0</v>
      </c>
      <c r="H157" s="54"/>
      <c r="I157" s="83">
        <f>I367</f>
        <v>0</v>
      </c>
      <c r="J157" s="204"/>
      <c r="K157" s="164"/>
    </row>
    <row r="158" spans="1:11" ht="12.75" customHeight="1" x14ac:dyDescent="0.2">
      <c r="A158" s="38"/>
      <c r="B158" s="84">
        <v>4</v>
      </c>
      <c r="C158" s="76" t="str">
        <f>IF(D371&lt;&gt;"", D371, "")</f>
        <v/>
      </c>
      <c r="D158" s="275" t="str">
        <f>IF(G371&lt;&gt;"", G371, "")</f>
        <v/>
      </c>
      <c r="E158" s="275"/>
      <c r="F158" s="76"/>
      <c r="G158" s="85">
        <f>G386</f>
        <v>0</v>
      </c>
      <c r="H158" s="76"/>
      <c r="I158" s="85">
        <f>I386</f>
        <v>0</v>
      </c>
      <c r="J158" s="204"/>
      <c r="K158" s="164"/>
    </row>
    <row r="159" spans="1:11" ht="12.75" customHeight="1" x14ac:dyDescent="0.2">
      <c r="A159" s="38"/>
      <c r="B159" s="54"/>
      <c r="C159" s="54"/>
      <c r="D159" s="54"/>
      <c r="E159" s="54"/>
      <c r="F159" s="39" t="s">
        <v>224</v>
      </c>
      <c r="G159" s="86">
        <f>SUM(G155:G158)</f>
        <v>0</v>
      </c>
      <c r="H159" s="39" t="s">
        <v>225</v>
      </c>
      <c r="I159" s="86">
        <f>SUM(I155:I158)</f>
        <v>0</v>
      </c>
      <c r="J159" s="204"/>
      <c r="K159" s="164"/>
    </row>
    <row r="160" spans="1:11" ht="3" customHeight="1" x14ac:dyDescent="0.2">
      <c r="A160" s="38"/>
      <c r="B160" s="54"/>
      <c r="C160" s="54"/>
      <c r="D160" s="54"/>
      <c r="E160" s="54"/>
      <c r="F160" s="39"/>
      <c r="G160" s="86"/>
      <c r="H160" s="39"/>
      <c r="I160" s="86"/>
      <c r="J160" s="204"/>
      <c r="K160" s="164"/>
    </row>
    <row r="161" spans="1:14" ht="16.5" customHeight="1" thickBot="1" x14ac:dyDescent="0.35">
      <c r="A161" s="38"/>
      <c r="B161" s="242"/>
      <c r="C161" s="243" t="s">
        <v>230</v>
      </c>
      <c r="D161" s="244"/>
      <c r="E161" s="245"/>
      <c r="F161" s="245"/>
      <c r="G161" s="236" t="s">
        <v>60</v>
      </c>
      <c r="H161" s="236"/>
      <c r="I161" s="267" t="s">
        <v>61</v>
      </c>
      <c r="J161" s="267"/>
      <c r="K161" s="164"/>
    </row>
    <row r="162" spans="1:14" ht="12.75" customHeight="1" x14ac:dyDescent="0.2">
      <c r="A162" s="38"/>
      <c r="B162" s="150"/>
      <c r="C162" s="150"/>
      <c r="D162" s="150"/>
      <c r="E162" s="150"/>
      <c r="F162" s="39" t="s">
        <v>231</v>
      </c>
      <c r="G162" s="83">
        <f>G24</f>
        <v>0.13</v>
      </c>
      <c r="H162" s="81"/>
      <c r="I162" s="83">
        <f>I24</f>
        <v>0.22</v>
      </c>
      <c r="J162" s="204"/>
      <c r="K162" s="164"/>
    </row>
    <row r="163" spans="1:14" ht="12.75" customHeight="1" x14ac:dyDescent="0.2">
      <c r="A163" s="38"/>
      <c r="B163" s="150"/>
      <c r="C163" s="150"/>
      <c r="D163" s="150"/>
      <c r="E163" s="150"/>
      <c r="F163" s="39" t="s">
        <v>232</v>
      </c>
      <c r="G163" s="83">
        <f>G67</f>
        <v>5.6999999999999995E-2</v>
      </c>
      <c r="H163" s="81"/>
      <c r="I163" s="83">
        <f>I67</f>
        <v>8.2000000000000003E-2</v>
      </c>
      <c r="J163" s="204"/>
      <c r="K163" s="164"/>
    </row>
    <row r="164" spans="1:14" ht="12.75" customHeight="1" x14ac:dyDescent="0.2">
      <c r="A164" s="38"/>
      <c r="B164" s="150"/>
      <c r="C164" s="150"/>
      <c r="D164" s="150"/>
      <c r="E164" s="150"/>
      <c r="F164" s="39" t="s">
        <v>233</v>
      </c>
      <c r="G164" s="83">
        <f>G140</f>
        <v>0</v>
      </c>
      <c r="H164" s="81"/>
      <c r="I164" s="83">
        <f>I140</f>
        <v>3.5999999999999997E-2</v>
      </c>
      <c r="J164" s="204"/>
      <c r="K164" s="164"/>
    </row>
    <row r="165" spans="1:14" ht="12.75" customHeight="1" x14ac:dyDescent="0.2">
      <c r="A165" s="38"/>
      <c r="B165" s="150"/>
      <c r="C165" s="150"/>
      <c r="D165" s="150"/>
      <c r="E165" s="150"/>
      <c r="F165" s="39" t="s">
        <v>234</v>
      </c>
      <c r="G165" s="83">
        <f>G151</f>
        <v>0</v>
      </c>
      <c r="H165" s="81"/>
      <c r="I165" s="83">
        <f>I151</f>
        <v>0</v>
      </c>
      <c r="J165" s="204"/>
      <c r="K165" s="164"/>
    </row>
    <row r="166" spans="1:14" ht="12.75" customHeight="1" x14ac:dyDescent="0.2">
      <c r="A166" s="38"/>
      <c r="B166" s="150"/>
      <c r="C166" s="150"/>
      <c r="D166" s="150"/>
      <c r="E166" s="150"/>
      <c r="F166" s="39" t="s">
        <v>235</v>
      </c>
      <c r="G166" s="87">
        <f>G159</f>
        <v>0</v>
      </c>
      <c r="H166" s="88"/>
      <c r="I166" s="87">
        <f>I159</f>
        <v>0</v>
      </c>
      <c r="J166" s="204"/>
      <c r="K166" s="233">
        <f>(I172*I173)</f>
        <v>0.91600000000000004</v>
      </c>
    </row>
    <row r="167" spans="1:14" ht="3" customHeight="1" x14ac:dyDescent="0.2">
      <c r="A167" s="38"/>
      <c r="B167" s="54"/>
      <c r="C167" s="54"/>
      <c r="D167" s="54"/>
      <c r="E167" s="54"/>
      <c r="F167" s="39"/>
      <c r="G167" s="86"/>
      <c r="H167" s="39"/>
      <c r="I167" s="86"/>
      <c r="J167" s="204"/>
      <c r="K167" s="164"/>
    </row>
    <row r="168" spans="1:14" ht="12.75" customHeight="1" x14ac:dyDescent="0.2">
      <c r="A168" s="38"/>
      <c r="B168" s="54"/>
      <c r="C168" s="39" t="s">
        <v>255</v>
      </c>
      <c r="D168" s="58" t="str">
        <f>IF(I8&lt;&gt;"", I8, "")</f>
        <v>Class B</v>
      </c>
      <c r="E168" s="54"/>
      <c r="F168" s="39" t="s">
        <v>24</v>
      </c>
      <c r="G168" s="79">
        <f>SUM(G162:G166)</f>
        <v>0.187</v>
      </c>
      <c r="H168" s="39" t="s">
        <v>25</v>
      </c>
      <c r="I168" s="86">
        <f>SUM(I162:I166)</f>
        <v>0.33799999999999997</v>
      </c>
      <c r="J168" s="204"/>
      <c r="K168" s="165" t="s">
        <v>139</v>
      </c>
      <c r="M168" s="24"/>
      <c r="N168" s="24"/>
    </row>
    <row r="169" spans="1:14" x14ac:dyDescent="0.2">
      <c r="A169" s="38"/>
      <c r="B169" s="54"/>
      <c r="C169" s="39" t="s">
        <v>582</v>
      </c>
      <c r="D169" s="89">
        <f>SUM(B73:B78)+SUM(B80:B94)+SUM(B102:B114)+SUM(B121:B128)+(B129*2)+SUM(B130:B134)</f>
        <v>0</v>
      </c>
      <c r="E169" s="54"/>
      <c r="F169" s="39" t="s">
        <v>7</v>
      </c>
      <c r="G169" s="54">
        <f>I2</f>
        <v>24</v>
      </c>
      <c r="H169" s="39" t="s">
        <v>8</v>
      </c>
      <c r="I169" s="54">
        <f>I4</f>
        <v>15</v>
      </c>
      <c r="J169" s="204"/>
      <c r="K169" s="165" t="s">
        <v>71</v>
      </c>
      <c r="M169" s="23"/>
      <c r="N169" s="23"/>
    </row>
    <row r="170" spans="1:14" x14ac:dyDescent="0.2">
      <c r="A170" s="38"/>
      <c r="B170" s="54"/>
      <c r="C170" s="39" t="s">
        <v>583</v>
      </c>
      <c r="D170" s="89">
        <f>127+(127*B40)+(127*B41)</f>
        <v>127</v>
      </c>
      <c r="E170" s="54"/>
      <c r="F170" s="39" t="s">
        <v>149</v>
      </c>
      <c r="G170" s="90">
        <f>ROUNDUP(G168*G169, 2)</f>
        <v>4.49</v>
      </c>
      <c r="H170" s="39" t="s">
        <v>150</v>
      </c>
      <c r="I170" s="90">
        <f>ROUNDUP((I169/60)*I168, 2)</f>
        <v>0.09</v>
      </c>
      <c r="J170" s="204"/>
      <c r="K170" s="165" t="s">
        <v>689</v>
      </c>
      <c r="M170" s="23"/>
      <c r="N170" s="23"/>
    </row>
    <row r="171" spans="1:14" ht="11.25" customHeight="1" x14ac:dyDescent="0.2">
      <c r="A171" s="38"/>
      <c r="B171" s="54"/>
      <c r="C171" s="54"/>
      <c r="D171" s="54"/>
      <c r="E171" s="54"/>
      <c r="F171" s="54"/>
      <c r="G171" s="54"/>
      <c r="H171" s="54"/>
      <c r="I171" s="54"/>
      <c r="J171" s="204"/>
      <c r="K171" s="165" t="s">
        <v>73</v>
      </c>
      <c r="M171" s="23"/>
      <c r="N171" s="23"/>
    </row>
    <row r="172" spans="1:14" x14ac:dyDescent="0.2">
      <c r="A172" s="38"/>
      <c r="B172" s="91">
        <v>10</v>
      </c>
      <c r="C172" s="54"/>
      <c r="D172" s="54"/>
      <c r="E172" s="54"/>
      <c r="F172" s="54"/>
      <c r="G172" s="54"/>
      <c r="H172" s="39" t="s">
        <v>55</v>
      </c>
      <c r="I172" s="92">
        <f>I170+G170</f>
        <v>4.58</v>
      </c>
      <c r="J172" s="204"/>
      <c r="K172" s="165" t="s">
        <v>141</v>
      </c>
      <c r="M172" s="23"/>
      <c r="N172" s="23"/>
    </row>
    <row r="173" spans="1:14" x14ac:dyDescent="0.2">
      <c r="A173" s="38"/>
      <c r="B173" s="54"/>
      <c r="C173" s="54"/>
      <c r="D173" s="54"/>
      <c r="E173" s="54"/>
      <c r="F173" s="54"/>
      <c r="G173" s="54"/>
      <c r="H173" s="39" t="s">
        <v>26</v>
      </c>
      <c r="I173" s="93">
        <f>I6</f>
        <v>0.2</v>
      </c>
      <c r="J173" s="204"/>
      <c r="K173" s="165" t="s">
        <v>70</v>
      </c>
      <c r="M173" s="23"/>
      <c r="N173" s="23"/>
    </row>
    <row r="174" spans="1:14" ht="16.5" customHeight="1" x14ac:dyDescent="0.2">
      <c r="A174" s="38"/>
      <c r="B174" s="38"/>
      <c r="C174" s="38"/>
      <c r="D174" s="38"/>
      <c r="E174" s="38"/>
      <c r="F174" s="38"/>
      <c r="G174" s="38"/>
      <c r="H174" s="94" t="s">
        <v>27</v>
      </c>
      <c r="I174" s="95">
        <f>I172+K166</f>
        <v>5.4960000000000004</v>
      </c>
      <c r="J174" s="204"/>
      <c r="K174" s="165" t="s">
        <v>69</v>
      </c>
      <c r="M174" s="23"/>
      <c r="N174" s="23"/>
    </row>
    <row r="175" spans="1:14" ht="16.5" customHeight="1" x14ac:dyDescent="0.2">
      <c r="A175" s="38"/>
      <c r="B175" s="38"/>
      <c r="C175" s="38"/>
      <c r="D175" s="38"/>
      <c r="E175" s="38"/>
      <c r="F175" s="38"/>
      <c r="G175" s="38"/>
      <c r="H175" s="94" t="s">
        <v>28</v>
      </c>
      <c r="I175" s="96"/>
      <c r="J175" s="204"/>
      <c r="K175" s="166"/>
      <c r="M175" s="23"/>
      <c r="N175" s="23"/>
    </row>
    <row r="176" spans="1:14" ht="24.95" customHeight="1" x14ac:dyDescent="0.2">
      <c r="A176" s="38"/>
      <c r="B176" s="38"/>
      <c r="C176" s="38"/>
      <c r="D176" s="38"/>
      <c r="E176" s="38"/>
      <c r="F176" s="282" t="s">
        <v>258</v>
      </c>
      <c r="G176" s="282"/>
      <c r="H176" s="282"/>
      <c r="I176" s="282"/>
      <c r="J176" s="204"/>
      <c r="K176" s="166"/>
      <c r="M176" s="23"/>
      <c r="N176" s="23"/>
    </row>
    <row r="177" spans="1:14" ht="30" customHeight="1" x14ac:dyDescent="0.2">
      <c r="A177" s="38"/>
      <c r="B177" s="38"/>
      <c r="C177" s="38"/>
      <c r="D177" s="38"/>
      <c r="E177" s="38"/>
      <c r="F177" s="248"/>
      <c r="G177" s="248"/>
      <c r="H177" s="248"/>
      <c r="I177" s="248"/>
      <c r="J177" s="204"/>
      <c r="K177" s="166"/>
      <c r="M177" s="23"/>
      <c r="N177" s="23"/>
    </row>
    <row r="178" spans="1:14" ht="24.75" customHeight="1" x14ac:dyDescent="0.3">
      <c r="A178" s="38"/>
      <c r="B178" s="97" t="s">
        <v>226</v>
      </c>
      <c r="C178" s="98"/>
      <c r="D178" s="98"/>
      <c r="E178" s="99"/>
      <c r="F178" s="99"/>
      <c r="G178" s="281" t="str">
        <f>IF($F$2&lt;&gt;"", $F$2, "")</f>
        <v/>
      </c>
      <c r="H178" s="281"/>
      <c r="I178" s="100" t="str">
        <f>IF($F$10&lt;&gt;"", $F$10, "")</f>
        <v/>
      </c>
      <c r="J178" s="204"/>
      <c r="K178" s="166"/>
      <c r="M178" s="23"/>
      <c r="N178" s="23"/>
    </row>
    <row r="179" spans="1:14" ht="16.5" customHeight="1" x14ac:dyDescent="0.2">
      <c r="A179" s="38"/>
      <c r="B179" s="38"/>
      <c r="C179" s="38"/>
      <c r="D179" s="38"/>
      <c r="E179" s="38"/>
      <c r="F179" s="38"/>
      <c r="G179" s="38"/>
      <c r="H179" s="45"/>
      <c r="I179" s="38"/>
      <c r="J179" s="204"/>
      <c r="K179" s="165"/>
      <c r="M179" s="23"/>
      <c r="N179" s="23"/>
    </row>
    <row r="180" spans="1:14" s="3" customFormat="1" ht="16.5" customHeight="1" x14ac:dyDescent="0.2">
      <c r="A180" s="54"/>
      <c r="B180" s="101" t="s">
        <v>20</v>
      </c>
      <c r="C180" s="102"/>
      <c r="D180" s="102"/>
      <c r="E180" s="103" t="s">
        <v>133</v>
      </c>
      <c r="F180" s="104">
        <v>3</v>
      </c>
      <c r="G180" s="104"/>
      <c r="H180" s="103" t="s">
        <v>135</v>
      </c>
      <c r="I180" s="105">
        <f>$I$10</f>
        <v>20.399999999999999</v>
      </c>
      <c r="J180" s="150"/>
      <c r="K180" s="166" t="s">
        <v>71</v>
      </c>
      <c r="L180" s="167"/>
      <c r="M180" s="22"/>
      <c r="N180" s="22"/>
    </row>
    <row r="181" spans="1:14" s="3" customFormat="1" ht="3" customHeight="1" x14ac:dyDescent="0.2">
      <c r="A181" s="54"/>
      <c r="B181" s="106"/>
      <c r="C181" s="106"/>
      <c r="D181" s="106"/>
      <c r="E181" s="107"/>
      <c r="F181" s="108"/>
      <c r="G181" s="108"/>
      <c r="H181" s="108"/>
      <c r="I181" s="108"/>
      <c r="J181" s="150"/>
      <c r="K181" s="166" t="s">
        <v>139</v>
      </c>
      <c r="L181" s="167"/>
      <c r="M181" s="22"/>
      <c r="N181" s="22"/>
    </row>
    <row r="182" spans="1:14" s="3" customFormat="1" ht="12" x14ac:dyDescent="0.2">
      <c r="A182" s="54"/>
      <c r="B182" s="54"/>
      <c r="C182" s="39" t="s">
        <v>131</v>
      </c>
      <c r="D182" s="257"/>
      <c r="E182" s="258"/>
      <c r="F182" s="39" t="s">
        <v>59</v>
      </c>
      <c r="G182" s="261"/>
      <c r="H182" s="262"/>
      <c r="I182" s="54"/>
      <c r="J182" s="150"/>
      <c r="K182" s="166" t="s">
        <v>73</v>
      </c>
      <c r="L182" s="167"/>
      <c r="M182" s="22"/>
      <c r="N182" s="22"/>
    </row>
    <row r="183" spans="1:14" s="3" customFormat="1" ht="12" x14ac:dyDescent="0.2">
      <c r="A183" s="54"/>
      <c r="B183" s="54"/>
      <c r="C183" s="54"/>
      <c r="D183" s="109" t="str">
        <f>IF(D182="Door Holder - Low AC Dropout", "* Circuit Standby and Alarm Current will be zero", "")</f>
        <v/>
      </c>
      <c r="E183" s="54"/>
      <c r="F183" s="54"/>
      <c r="G183" s="110"/>
      <c r="H183" s="110"/>
      <c r="I183" s="110"/>
      <c r="J183" s="150"/>
      <c r="K183" s="166" t="s">
        <v>141</v>
      </c>
      <c r="L183" s="167"/>
      <c r="M183" s="22"/>
      <c r="N183" s="22"/>
    </row>
    <row r="184" spans="1:14" s="3" customFormat="1" ht="12.75" customHeight="1" x14ac:dyDescent="0.2">
      <c r="A184" s="54"/>
      <c r="B184" s="54"/>
      <c r="C184" s="111" t="s">
        <v>72</v>
      </c>
      <c r="D184" s="112" t="s">
        <v>17</v>
      </c>
      <c r="E184" s="112" t="s">
        <v>18</v>
      </c>
      <c r="F184" s="112" t="s">
        <v>5</v>
      </c>
      <c r="G184" s="113" t="s">
        <v>148</v>
      </c>
      <c r="H184" s="112" t="s">
        <v>19</v>
      </c>
      <c r="I184" s="114" t="s">
        <v>132</v>
      </c>
      <c r="J184" s="150"/>
      <c r="K184" s="166" t="s">
        <v>70</v>
      </c>
      <c r="L184" s="167"/>
      <c r="M184" s="22"/>
      <c r="N184" s="22"/>
    </row>
    <row r="185" spans="1:14" s="3" customFormat="1" ht="12" x14ac:dyDescent="0.2">
      <c r="A185" s="54"/>
      <c r="B185" s="81"/>
      <c r="C185" s="115" t="s">
        <v>632</v>
      </c>
      <c r="D185" s="116">
        <f>VLOOKUP(C185, $K$200:$L$206, 2)</f>
        <v>2.0499999999999998</v>
      </c>
      <c r="E185" s="115"/>
      <c r="F185" s="117">
        <f>((E185*2)/1000)*D185</f>
        <v>0</v>
      </c>
      <c r="G185" s="118">
        <f>IF(SUM(G189:G198)&gt;SUM(I189:I198),SUM(G189:G198),SUM(I189:I198))</f>
        <v>0</v>
      </c>
      <c r="H185" s="119">
        <f>I180-(G185*F185)</f>
        <v>20.399999999999999</v>
      </c>
      <c r="I185" s="120">
        <v>16</v>
      </c>
      <c r="J185" s="150"/>
      <c r="K185" s="166" t="s">
        <v>221</v>
      </c>
      <c r="L185" s="167"/>
      <c r="M185" s="22"/>
      <c r="N185" s="22"/>
    </row>
    <row r="186" spans="1:14" s="3" customFormat="1" ht="12" x14ac:dyDescent="0.2">
      <c r="A186" s="54"/>
      <c r="B186" s="121"/>
      <c r="C186" s="121"/>
      <c r="D186" s="121"/>
      <c r="E186" s="122"/>
      <c r="F186" s="121"/>
      <c r="G186" s="121"/>
      <c r="H186" s="121"/>
      <c r="I186" s="121"/>
      <c r="J186" s="150"/>
      <c r="K186" s="166" t="s">
        <v>220</v>
      </c>
      <c r="L186" s="167"/>
      <c r="M186" s="22"/>
      <c r="N186" s="22"/>
    </row>
    <row r="187" spans="1:14" s="3" customFormat="1" ht="12.75" customHeight="1" x14ac:dyDescent="0.2">
      <c r="A187" s="54"/>
      <c r="B187" s="254" t="s">
        <v>128</v>
      </c>
      <c r="C187" s="251"/>
      <c r="D187" s="251"/>
      <c r="E187" s="251"/>
      <c r="F187" s="251" t="s">
        <v>60</v>
      </c>
      <c r="G187" s="251"/>
      <c r="H187" s="251" t="s">
        <v>61</v>
      </c>
      <c r="I187" s="252"/>
      <c r="J187" s="150"/>
      <c r="K187" s="166" t="s">
        <v>69</v>
      </c>
      <c r="L187" s="167"/>
      <c r="M187" s="22"/>
      <c r="N187" s="22"/>
    </row>
    <row r="188" spans="1:14" s="3" customFormat="1" ht="12" x14ac:dyDescent="0.2">
      <c r="A188" s="54"/>
      <c r="B188" s="123" t="s">
        <v>0</v>
      </c>
      <c r="C188" s="124" t="s">
        <v>138</v>
      </c>
      <c r="D188" s="253" t="s">
        <v>29</v>
      </c>
      <c r="E188" s="253"/>
      <c r="F188" s="124" t="s">
        <v>22</v>
      </c>
      <c r="G188" s="124" t="s">
        <v>23</v>
      </c>
      <c r="H188" s="124" t="s">
        <v>22</v>
      </c>
      <c r="I188" s="125" t="s">
        <v>23</v>
      </c>
      <c r="J188" s="150"/>
      <c r="K188" s="166" t="s">
        <v>136</v>
      </c>
      <c r="L188" s="167"/>
      <c r="M188" s="22"/>
      <c r="N188" s="22"/>
    </row>
    <row r="189" spans="1:14" s="3" customFormat="1" ht="12" x14ac:dyDescent="0.2">
      <c r="A189" s="54"/>
      <c r="B189" s="115"/>
      <c r="C189" s="126"/>
      <c r="D189" s="255"/>
      <c r="E189" s="255"/>
      <c r="F189" s="127" t="str">
        <f>IF(D189="", "", IF(C189="User Defined", VLOOKUP(D189, 'User Defined'!$B$4:$D$103, 2, FALSE), VLOOKUP(D189, 'Device Database'!$B$33:$D$408, 2, FALSE)))</f>
        <v/>
      </c>
      <c r="G189" s="127" t="str">
        <f>IF(F189&lt;&gt;"", F189*B189, "")</f>
        <v/>
      </c>
      <c r="H189" s="127" t="str">
        <f>IF(D189="", "", IF(C189="User Defined", VLOOKUP(D189, 'User Defined'!$B$4:$D$103, 3, FALSE), VLOOKUP(D189, 'Device Database'!$B$33:$D$408, 3, FALSE)))</f>
        <v/>
      </c>
      <c r="I189" s="127" t="str">
        <f>IF(H189&lt;&gt;"", H189*B189, "")</f>
        <v/>
      </c>
      <c r="J189" s="150"/>
      <c r="K189" s="166" t="s">
        <v>129</v>
      </c>
      <c r="L189" s="167"/>
      <c r="M189" s="22"/>
      <c r="N189" s="22"/>
    </row>
    <row r="190" spans="1:14" s="3" customFormat="1" ht="12" x14ac:dyDescent="0.2">
      <c r="A190" s="54"/>
      <c r="B190" s="56"/>
      <c r="C190" s="128"/>
      <c r="D190" s="256"/>
      <c r="E190" s="256"/>
      <c r="F190" s="127" t="str">
        <f>IF(D190="", "", IF(C190="User Defined", VLOOKUP(D190, 'User Defined'!$B$4:$D$103, 2, FALSE), VLOOKUP(D190, 'Device Database'!$B$33:$D$408, 2, FALSE)))</f>
        <v/>
      </c>
      <c r="G190" s="127" t="str">
        <f t="shared" ref="G190:G198" si="17">IF(F190&lt;&gt;"", F190*B190, "")</f>
        <v/>
      </c>
      <c r="H190" s="127" t="str">
        <f>IF(D190="", "", IF(C190="User Defined", VLOOKUP(D190, 'User Defined'!$B$4:$D$103, 3, FALSE), VLOOKUP(D190, 'Device Database'!$B$33:$D$408, 3, FALSE)))</f>
        <v/>
      </c>
      <c r="I190" s="127" t="str">
        <f t="shared" ref="I190:I198" si="18">IF(H190&lt;&gt;"", H190*B190, "")</f>
        <v/>
      </c>
      <c r="J190" s="150"/>
      <c r="K190" s="166" t="s">
        <v>75</v>
      </c>
      <c r="L190" s="167"/>
      <c r="M190" s="22"/>
      <c r="N190" s="22"/>
    </row>
    <row r="191" spans="1:14" s="3" customFormat="1" ht="12" x14ac:dyDescent="0.2">
      <c r="A191" s="54"/>
      <c r="B191" s="56"/>
      <c r="C191" s="128"/>
      <c r="D191" s="256"/>
      <c r="E191" s="256"/>
      <c r="F191" s="127" t="str">
        <f>IF(D191="", "", IF(C191="User Defined", VLOOKUP(D191, 'User Defined'!$B$4:$D$103, 2, FALSE), VLOOKUP(D191, 'Device Database'!$B$33:$D$408, 2, FALSE)))</f>
        <v/>
      </c>
      <c r="G191" s="127" t="str">
        <f t="shared" si="17"/>
        <v/>
      </c>
      <c r="H191" s="127" t="str">
        <f>IF(D191="", "", IF(C191="User Defined", VLOOKUP(D191, 'User Defined'!$B$4:$D$103, 3, FALSE), VLOOKUP(D191, 'Device Database'!$B$33:$D$408, 3, FALSE)))</f>
        <v/>
      </c>
      <c r="I191" s="127" t="str">
        <f t="shared" si="18"/>
        <v/>
      </c>
      <c r="J191" s="150"/>
      <c r="K191" s="166" t="s">
        <v>137</v>
      </c>
      <c r="L191" s="167"/>
      <c r="M191" s="22"/>
      <c r="N191" s="22"/>
    </row>
    <row r="192" spans="1:14" s="3" customFormat="1" ht="12" x14ac:dyDescent="0.2">
      <c r="A192" s="54"/>
      <c r="B192" s="56"/>
      <c r="C192" s="128"/>
      <c r="D192" s="256"/>
      <c r="E192" s="256"/>
      <c r="F192" s="127" t="str">
        <f>IF(D192="", "", IF(C192="User Defined", VLOOKUP(D192, 'User Defined'!$B$4:$D$103, 2, FALSE), VLOOKUP(D192, 'Device Database'!$B$33:$D$408, 2, FALSE)))</f>
        <v/>
      </c>
      <c r="G192" s="127" t="str">
        <f t="shared" si="17"/>
        <v/>
      </c>
      <c r="H192" s="127" t="str">
        <f>IF(D192="", "", IF(C192="User Defined", VLOOKUP(D192, 'User Defined'!$B$4:$D$103, 3, FALSE), VLOOKUP(D192, 'Device Database'!$B$33:$D$408, 3, FALSE)))</f>
        <v/>
      </c>
      <c r="I192" s="127" t="str">
        <f t="shared" si="18"/>
        <v/>
      </c>
      <c r="J192" s="150"/>
      <c r="K192" s="166" t="s">
        <v>205</v>
      </c>
      <c r="L192" s="167"/>
      <c r="M192" s="22"/>
      <c r="N192" s="22"/>
    </row>
    <row r="193" spans="1:14" s="3" customFormat="1" ht="12" x14ac:dyDescent="0.2">
      <c r="A193" s="54"/>
      <c r="B193" s="56"/>
      <c r="C193" s="128"/>
      <c r="D193" s="257"/>
      <c r="E193" s="258"/>
      <c r="F193" s="127" t="str">
        <f>IF(D193="", "", IF(C193="User Defined", VLOOKUP(D193, 'User Defined'!$B$4:$D$103, 2, FALSE), VLOOKUP(D193, 'Device Database'!$B$33:$D$408, 2, FALSE)))</f>
        <v/>
      </c>
      <c r="G193" s="127" t="str">
        <f t="shared" si="17"/>
        <v/>
      </c>
      <c r="H193" s="127" t="str">
        <f>IF(D193="", "", IF(C193="User Defined", VLOOKUP(D193, 'User Defined'!$B$4:$D$103, 3, FALSE), VLOOKUP(D193, 'Device Database'!$B$33:$D$408, 3, FALSE)))</f>
        <v/>
      </c>
      <c r="I193" s="127" t="str">
        <f t="shared" si="18"/>
        <v/>
      </c>
      <c r="J193" s="150"/>
      <c r="K193" s="166" t="s">
        <v>76</v>
      </c>
      <c r="L193" s="167"/>
      <c r="M193" s="22"/>
      <c r="N193" s="22"/>
    </row>
    <row r="194" spans="1:14" s="3" customFormat="1" ht="12" x14ac:dyDescent="0.2">
      <c r="A194" s="54"/>
      <c r="B194" s="56"/>
      <c r="C194" s="128"/>
      <c r="D194" s="257" t="s">
        <v>216</v>
      </c>
      <c r="E194" s="258"/>
      <c r="F194" s="129"/>
      <c r="G194" s="127" t="str">
        <f t="shared" si="17"/>
        <v/>
      </c>
      <c r="H194" s="129"/>
      <c r="I194" s="127" t="str">
        <f t="shared" si="18"/>
        <v/>
      </c>
      <c r="J194" s="150"/>
      <c r="K194" s="166" t="s">
        <v>717</v>
      </c>
      <c r="L194" s="167"/>
      <c r="M194" s="22"/>
      <c r="N194" s="22"/>
    </row>
    <row r="195" spans="1:14" s="3" customFormat="1" ht="12" x14ac:dyDescent="0.2">
      <c r="A195" s="54"/>
      <c r="B195" s="56"/>
      <c r="C195" s="128"/>
      <c r="D195" s="257" t="s">
        <v>215</v>
      </c>
      <c r="E195" s="258"/>
      <c r="F195" s="129"/>
      <c r="G195" s="127" t="str">
        <f t="shared" si="17"/>
        <v/>
      </c>
      <c r="H195" s="129"/>
      <c r="I195" s="127" t="str">
        <f t="shared" si="18"/>
        <v/>
      </c>
      <c r="J195" s="150"/>
      <c r="K195" s="166" t="s">
        <v>77</v>
      </c>
      <c r="L195" s="167"/>
      <c r="M195" s="22"/>
      <c r="N195" s="22"/>
    </row>
    <row r="196" spans="1:14" s="3" customFormat="1" ht="12" x14ac:dyDescent="0.2">
      <c r="A196" s="54"/>
      <c r="B196" s="56"/>
      <c r="C196" s="130"/>
      <c r="D196" s="257" t="s">
        <v>217</v>
      </c>
      <c r="E196" s="258"/>
      <c r="F196" s="129"/>
      <c r="G196" s="127" t="str">
        <f t="shared" si="17"/>
        <v/>
      </c>
      <c r="H196" s="129"/>
      <c r="I196" s="127" t="str">
        <f t="shared" si="18"/>
        <v/>
      </c>
      <c r="J196" s="150"/>
      <c r="K196" s="166" t="s">
        <v>275</v>
      </c>
      <c r="L196" s="167"/>
      <c r="M196" s="22"/>
      <c r="N196" s="22"/>
    </row>
    <row r="197" spans="1:14" s="3" customFormat="1" ht="12" x14ac:dyDescent="0.2">
      <c r="A197" s="54"/>
      <c r="B197" s="56"/>
      <c r="C197" s="128"/>
      <c r="D197" s="257"/>
      <c r="E197" s="258"/>
      <c r="F197" s="129"/>
      <c r="G197" s="127" t="str">
        <f t="shared" si="17"/>
        <v/>
      </c>
      <c r="H197" s="129"/>
      <c r="I197" s="127" t="str">
        <f t="shared" si="18"/>
        <v/>
      </c>
      <c r="J197" s="150"/>
      <c r="K197" s="166" t="s">
        <v>74</v>
      </c>
      <c r="L197" s="167"/>
      <c r="M197" s="22"/>
      <c r="N197" s="22"/>
    </row>
    <row r="198" spans="1:14" s="3" customFormat="1" ht="12" x14ac:dyDescent="0.2">
      <c r="A198" s="54"/>
      <c r="B198" s="56"/>
      <c r="C198" s="128"/>
      <c r="D198" s="257"/>
      <c r="E198" s="258"/>
      <c r="F198" s="129"/>
      <c r="G198" s="127" t="str">
        <f t="shared" si="17"/>
        <v/>
      </c>
      <c r="H198" s="129"/>
      <c r="I198" s="127" t="str">
        <f t="shared" si="18"/>
        <v/>
      </c>
      <c r="J198" s="150"/>
      <c r="K198" s="166" t="s">
        <v>74</v>
      </c>
      <c r="L198" s="167"/>
      <c r="M198" s="22"/>
      <c r="N198" s="22"/>
    </row>
    <row r="199" spans="1:14" s="3" customFormat="1" ht="12.75" customHeight="1" x14ac:dyDescent="0.2">
      <c r="A199" s="54"/>
      <c r="B199" s="259" t="str">
        <f>IF(D182="Doors (Low AC Drop)", "No Standby or Alarm current shown as circuit is used for door holders and will drop out during an AC power loss.", "")</f>
        <v/>
      </c>
      <c r="C199" s="259"/>
      <c r="D199" s="259"/>
      <c r="E199" s="259"/>
      <c r="F199" s="39" t="s">
        <v>130</v>
      </c>
      <c r="G199" s="131">
        <f>IF(D182="Doors (Low AC Drop)",0,SUM(G189:G198))</f>
        <v>0</v>
      </c>
      <c r="H199" s="39" t="s">
        <v>25</v>
      </c>
      <c r="I199" s="131">
        <f>IF(D182="Doors (Low AC Drop)",0,SUM(I189:I198))</f>
        <v>0</v>
      </c>
      <c r="J199" s="150"/>
      <c r="K199" s="166"/>
      <c r="L199" s="167"/>
      <c r="M199" s="22"/>
      <c r="N199" s="22"/>
    </row>
    <row r="200" spans="1:14" s="3" customFormat="1" ht="16.5" customHeight="1" x14ac:dyDescent="0.2">
      <c r="A200" s="54"/>
      <c r="B200" s="260"/>
      <c r="C200" s="260"/>
      <c r="D200" s="260"/>
      <c r="E200" s="260"/>
      <c r="F200" s="132"/>
      <c r="G200" s="54"/>
      <c r="H200" s="132"/>
      <c r="I200" s="54"/>
      <c r="J200" s="150"/>
      <c r="K200" s="91" t="s">
        <v>62</v>
      </c>
      <c r="L200" s="169">
        <v>2.0099999999999998</v>
      </c>
      <c r="M200" s="22"/>
      <c r="N200" s="22"/>
    </row>
    <row r="201" spans="1:14" s="3" customFormat="1" ht="3" customHeight="1" x14ac:dyDescent="0.2">
      <c r="A201" s="54"/>
      <c r="B201" s="133"/>
      <c r="C201" s="134"/>
      <c r="D201" s="133"/>
      <c r="E201" s="135"/>
      <c r="F201" s="136"/>
      <c r="G201" s="136"/>
      <c r="H201" s="135"/>
      <c r="I201" s="136"/>
      <c r="J201" s="150"/>
      <c r="K201" s="91" t="s">
        <v>632</v>
      </c>
      <c r="L201" s="169">
        <v>2.0499999999999998</v>
      </c>
      <c r="M201" s="22"/>
      <c r="N201" s="22"/>
    </row>
    <row r="202" spans="1:14" s="3" customFormat="1" ht="16.5" customHeight="1" x14ac:dyDescent="0.2">
      <c r="A202" s="54"/>
      <c r="B202" s="101" t="s">
        <v>147</v>
      </c>
      <c r="C202" s="102"/>
      <c r="D202" s="102"/>
      <c r="E202" s="103" t="s">
        <v>133</v>
      </c>
      <c r="F202" s="104">
        <v>3</v>
      </c>
      <c r="G202" s="104"/>
      <c r="H202" s="103" t="s">
        <v>135</v>
      </c>
      <c r="I202" s="105">
        <f>$I$10</f>
        <v>20.399999999999999</v>
      </c>
      <c r="J202" s="150"/>
      <c r="K202" s="91" t="s">
        <v>63</v>
      </c>
      <c r="L202" s="169">
        <v>3.19</v>
      </c>
      <c r="M202" s="22"/>
      <c r="N202" s="22"/>
    </row>
    <row r="203" spans="1:14" s="3" customFormat="1" ht="3" customHeight="1" x14ac:dyDescent="0.2">
      <c r="A203" s="54"/>
      <c r="B203" s="106"/>
      <c r="C203" s="106"/>
      <c r="D203" s="106"/>
      <c r="E203" s="107"/>
      <c r="F203" s="108"/>
      <c r="G203" s="108"/>
      <c r="H203" s="108"/>
      <c r="I203" s="108"/>
      <c r="J203" s="150"/>
      <c r="K203" s="91" t="s">
        <v>64</v>
      </c>
      <c r="L203" s="169">
        <v>3.26</v>
      </c>
      <c r="M203" s="22"/>
      <c r="N203" s="22"/>
    </row>
    <row r="204" spans="1:14" s="3" customFormat="1" ht="12" customHeight="1" x14ac:dyDescent="0.2">
      <c r="A204" s="54"/>
      <c r="B204" s="54"/>
      <c r="C204" s="39" t="s">
        <v>131</v>
      </c>
      <c r="D204" s="257"/>
      <c r="E204" s="258"/>
      <c r="F204" s="39" t="s">
        <v>59</v>
      </c>
      <c r="G204" s="261"/>
      <c r="H204" s="262"/>
      <c r="I204" s="54"/>
      <c r="J204" s="150"/>
      <c r="K204" s="91" t="s">
        <v>65</v>
      </c>
      <c r="L204" s="169">
        <v>5.08</v>
      </c>
      <c r="M204" s="22"/>
      <c r="N204" s="22"/>
    </row>
    <row r="205" spans="1:14" s="3" customFormat="1" ht="12" customHeight="1" x14ac:dyDescent="0.2">
      <c r="A205" s="54"/>
      <c r="B205" s="54"/>
      <c r="C205" s="54"/>
      <c r="D205" s="109" t="str">
        <f>IF(D204="Door Holder - Low AC Dropout", "* Circuit Standby and Alarm Current will be zero", "")</f>
        <v/>
      </c>
      <c r="E205" s="54"/>
      <c r="F205" s="54"/>
      <c r="G205" s="110"/>
      <c r="H205" s="110"/>
      <c r="I205" s="110"/>
      <c r="J205" s="150"/>
      <c r="K205" s="91" t="s">
        <v>66</v>
      </c>
      <c r="L205" s="169">
        <v>5.29</v>
      </c>
      <c r="M205" s="22"/>
      <c r="N205" s="22"/>
    </row>
    <row r="206" spans="1:14" s="3" customFormat="1" ht="12.75" customHeight="1" x14ac:dyDescent="0.2">
      <c r="A206" s="54"/>
      <c r="B206" s="54"/>
      <c r="C206" s="111" t="s">
        <v>72</v>
      </c>
      <c r="D206" s="112" t="s">
        <v>17</v>
      </c>
      <c r="E206" s="112" t="s">
        <v>18</v>
      </c>
      <c r="F206" s="112" t="s">
        <v>5</v>
      </c>
      <c r="G206" s="113" t="s">
        <v>148</v>
      </c>
      <c r="H206" s="112" t="s">
        <v>19</v>
      </c>
      <c r="I206" s="114" t="s">
        <v>132</v>
      </c>
      <c r="J206" s="150"/>
      <c r="K206" s="91" t="s">
        <v>67</v>
      </c>
      <c r="L206" s="169">
        <v>8.08</v>
      </c>
      <c r="M206" s="22"/>
      <c r="N206" s="22"/>
    </row>
    <row r="207" spans="1:14" s="3" customFormat="1" ht="12" customHeight="1" x14ac:dyDescent="0.2">
      <c r="A207" s="54"/>
      <c r="B207" s="81"/>
      <c r="C207" s="115" t="s">
        <v>62</v>
      </c>
      <c r="D207" s="116">
        <f>VLOOKUP(C207, $K$200:$L$207, 2)</f>
        <v>2.0099999999999998</v>
      </c>
      <c r="E207" s="115"/>
      <c r="F207" s="117">
        <f>((E207*2)/1000)*D207</f>
        <v>0</v>
      </c>
      <c r="G207" s="118">
        <f>IF(SUM(G211:G220)&gt;SUM(I211:I220),SUM(G211:G220),SUM(I211:I220))</f>
        <v>0</v>
      </c>
      <c r="H207" s="119">
        <f>I202-(G207*F207)</f>
        <v>20.399999999999999</v>
      </c>
      <c r="I207" s="120">
        <v>16</v>
      </c>
      <c r="J207" s="150"/>
      <c r="K207" s="91" t="s">
        <v>68</v>
      </c>
      <c r="L207" s="169">
        <v>8.4499999999999993</v>
      </c>
      <c r="M207" s="22"/>
      <c r="N207" s="22"/>
    </row>
    <row r="208" spans="1:14" s="3" customFormat="1" ht="12" customHeight="1" x14ac:dyDescent="0.2">
      <c r="A208" s="54"/>
      <c r="B208" s="121"/>
      <c r="C208" s="121"/>
      <c r="D208" s="121"/>
      <c r="E208" s="122"/>
      <c r="F208" s="121"/>
      <c r="G208" s="121"/>
      <c r="H208" s="121"/>
      <c r="I208" s="121"/>
      <c r="J208" s="150"/>
      <c r="K208" s="166"/>
      <c r="L208" s="167"/>
      <c r="M208" s="22"/>
      <c r="N208" s="22"/>
    </row>
    <row r="209" spans="1:14" s="3" customFormat="1" ht="12.75" customHeight="1" x14ac:dyDescent="0.2">
      <c r="A209" s="54"/>
      <c r="B209" s="254" t="s">
        <v>128</v>
      </c>
      <c r="C209" s="251"/>
      <c r="D209" s="251"/>
      <c r="E209" s="251"/>
      <c r="F209" s="251" t="s">
        <v>60</v>
      </c>
      <c r="G209" s="251"/>
      <c r="H209" s="251" t="s">
        <v>61</v>
      </c>
      <c r="I209" s="252"/>
      <c r="J209" s="150"/>
      <c r="K209" s="166"/>
      <c r="L209" s="167"/>
      <c r="M209" s="22"/>
      <c r="N209" s="22"/>
    </row>
    <row r="210" spans="1:14" s="3" customFormat="1" ht="12" customHeight="1" x14ac:dyDescent="0.2">
      <c r="A210" s="54"/>
      <c r="B210" s="123" t="s">
        <v>0</v>
      </c>
      <c r="C210" s="124" t="s">
        <v>138</v>
      </c>
      <c r="D210" s="253" t="s">
        <v>29</v>
      </c>
      <c r="E210" s="253"/>
      <c r="F210" s="124" t="s">
        <v>22</v>
      </c>
      <c r="G210" s="124" t="s">
        <v>23</v>
      </c>
      <c r="H210" s="124" t="s">
        <v>22</v>
      </c>
      <c r="I210" s="125" t="s">
        <v>23</v>
      </c>
      <c r="J210" s="150"/>
      <c r="K210" s="166"/>
      <c r="L210" s="167"/>
      <c r="M210" s="22"/>
      <c r="N210" s="22"/>
    </row>
    <row r="211" spans="1:14" s="3" customFormat="1" ht="12" customHeight="1" x14ac:dyDescent="0.2">
      <c r="A211" s="54"/>
      <c r="B211" s="115"/>
      <c r="C211" s="126"/>
      <c r="D211" s="255"/>
      <c r="E211" s="255"/>
      <c r="F211" s="127" t="str">
        <f>IF(D211="", "", IF(C211="User Defined", VLOOKUP(D211, 'User Defined'!$B$4:$D$103, 2, FALSE), VLOOKUP(D211, 'Device Database'!$B$33:$D$408, 2, FALSE)))</f>
        <v/>
      </c>
      <c r="G211" s="127" t="str">
        <f>IF(F211&lt;&gt;"", F211*B211, "")</f>
        <v/>
      </c>
      <c r="H211" s="127" t="str">
        <f>IF(D211="", "", IF(C211="User Defined", VLOOKUP(D211, 'User Defined'!$B$4:$D$103, 3, FALSE), VLOOKUP(D211, 'Device Database'!$B$33:$D$408, 3, FALSE)))</f>
        <v/>
      </c>
      <c r="I211" s="127" t="str">
        <f>IF(H211&lt;&gt;"", H211*B211, "")</f>
        <v/>
      </c>
      <c r="J211" s="150"/>
      <c r="K211" s="166"/>
      <c r="L211" s="167"/>
      <c r="M211" s="22"/>
      <c r="N211" s="22"/>
    </row>
    <row r="212" spans="1:14" s="3" customFormat="1" ht="12" customHeight="1" x14ac:dyDescent="0.2">
      <c r="A212" s="54"/>
      <c r="B212" s="56"/>
      <c r="C212" s="128"/>
      <c r="D212" s="256"/>
      <c r="E212" s="256"/>
      <c r="F212" s="127" t="str">
        <f>IF(D212="", "", IF(C212="User Defined", VLOOKUP(D212, 'User Defined'!$B$4:$D$103, 2, FALSE), VLOOKUP(D212, 'Device Database'!$B$33:$D$408, 2, FALSE)))</f>
        <v/>
      </c>
      <c r="G212" s="127" t="str">
        <f t="shared" ref="G212:G220" si="19">IF(F212&lt;&gt;"", F212*B212, "")</f>
        <v/>
      </c>
      <c r="H212" s="127" t="str">
        <f>IF(D212="", "", IF(C212="User Defined", VLOOKUP(D212, 'User Defined'!$B$4:$D$103, 3, FALSE), VLOOKUP(D212, 'Device Database'!$B$33:$D$408, 3, FALSE)))</f>
        <v/>
      </c>
      <c r="I212" s="127" t="str">
        <f t="shared" ref="I212:I220" si="20">IF(H212&lt;&gt;"", H212*B212, "")</f>
        <v/>
      </c>
      <c r="J212" s="150"/>
      <c r="K212" s="166"/>
      <c r="L212" s="167"/>
    </row>
    <row r="213" spans="1:14" s="3" customFormat="1" ht="12" customHeight="1" x14ac:dyDescent="0.2">
      <c r="A213" s="54"/>
      <c r="B213" s="56"/>
      <c r="C213" s="128"/>
      <c r="D213" s="256"/>
      <c r="E213" s="256"/>
      <c r="F213" s="127" t="str">
        <f>IF(D213="", "", IF(C213="User Defined", VLOOKUP(D213, 'User Defined'!$B$4:$D$103, 2, FALSE), VLOOKUP(D213, 'Device Database'!$B$33:$D$408, 2, FALSE)))</f>
        <v/>
      </c>
      <c r="G213" s="127" t="str">
        <f t="shared" si="19"/>
        <v/>
      </c>
      <c r="H213" s="127" t="str">
        <f>IF(D213="", "", IF(C213="User Defined", VLOOKUP(D213, 'User Defined'!$B$4:$D$103, 3, FALSE), VLOOKUP(D213, 'Device Database'!$B$33:$D$408, 3, FALSE)))</f>
        <v/>
      </c>
      <c r="I213" s="127" t="str">
        <f t="shared" si="20"/>
        <v/>
      </c>
      <c r="J213" s="150"/>
      <c r="K213" s="166"/>
      <c r="L213" s="167"/>
    </row>
    <row r="214" spans="1:14" s="3" customFormat="1" ht="12" customHeight="1" x14ac:dyDescent="0.2">
      <c r="A214" s="54"/>
      <c r="B214" s="56"/>
      <c r="C214" s="128"/>
      <c r="D214" s="256"/>
      <c r="E214" s="256"/>
      <c r="F214" s="127" t="str">
        <f>IF(D214="", "", IF(C214="User Defined", VLOOKUP(D214, 'User Defined'!$B$4:$D$103, 2, FALSE), VLOOKUP(D214, 'Device Database'!$B$33:$D$408, 2, FALSE)))</f>
        <v/>
      </c>
      <c r="G214" s="127" t="str">
        <f t="shared" si="19"/>
        <v/>
      </c>
      <c r="H214" s="127" t="str">
        <f>IF(D214="", "", IF(C214="User Defined", VLOOKUP(D214, 'User Defined'!$B$4:$D$103, 3, FALSE), VLOOKUP(D214, 'Device Database'!$B$33:$D$408, 3, FALSE)))</f>
        <v/>
      </c>
      <c r="I214" s="127" t="str">
        <f t="shared" si="20"/>
        <v/>
      </c>
      <c r="J214" s="150"/>
      <c r="K214" s="166"/>
      <c r="L214" s="167"/>
    </row>
    <row r="215" spans="1:14" s="3" customFormat="1" ht="12" customHeight="1" x14ac:dyDescent="0.2">
      <c r="A215" s="54"/>
      <c r="B215" s="56"/>
      <c r="C215" s="128"/>
      <c r="D215" s="257"/>
      <c r="E215" s="258"/>
      <c r="F215" s="127" t="str">
        <f>IF(D215="", "", IF(C215="User Defined", VLOOKUP(D215, 'User Defined'!$B$4:$D$103, 2, FALSE), VLOOKUP(D215, 'Device Database'!$B$33:$D$408, 2, FALSE)))</f>
        <v/>
      </c>
      <c r="G215" s="127" t="str">
        <f t="shared" si="19"/>
        <v/>
      </c>
      <c r="H215" s="127" t="str">
        <f>IF(D215="", "", IF(C215="User Defined", VLOOKUP(D215, 'User Defined'!$B$4:$D$103, 3, FALSE), VLOOKUP(D215, 'Device Database'!$B$33:$D$408, 3, FALSE)))</f>
        <v/>
      </c>
      <c r="I215" s="127" t="str">
        <f t="shared" si="20"/>
        <v/>
      </c>
      <c r="J215" s="150"/>
      <c r="K215" s="166"/>
      <c r="L215" s="167"/>
    </row>
    <row r="216" spans="1:14" s="3" customFormat="1" ht="12" customHeight="1" x14ac:dyDescent="0.2">
      <c r="A216" s="54"/>
      <c r="B216" s="56"/>
      <c r="C216" s="128"/>
      <c r="D216" s="257" t="s">
        <v>216</v>
      </c>
      <c r="E216" s="258"/>
      <c r="F216" s="129"/>
      <c r="G216" s="127" t="str">
        <f t="shared" si="19"/>
        <v/>
      </c>
      <c r="H216" s="129"/>
      <c r="I216" s="127" t="str">
        <f t="shared" si="20"/>
        <v/>
      </c>
      <c r="J216" s="150"/>
      <c r="K216" s="166"/>
      <c r="L216" s="167"/>
    </row>
    <row r="217" spans="1:14" s="3" customFormat="1" ht="12" customHeight="1" x14ac:dyDescent="0.2">
      <c r="A217" s="54"/>
      <c r="B217" s="56"/>
      <c r="C217" s="128"/>
      <c r="D217" s="257" t="s">
        <v>215</v>
      </c>
      <c r="E217" s="258"/>
      <c r="F217" s="129"/>
      <c r="G217" s="127" t="str">
        <f t="shared" si="19"/>
        <v/>
      </c>
      <c r="H217" s="129"/>
      <c r="I217" s="127" t="str">
        <f t="shared" si="20"/>
        <v/>
      </c>
      <c r="J217" s="150"/>
      <c r="K217" s="166"/>
      <c r="L217" s="167"/>
    </row>
    <row r="218" spans="1:14" s="3" customFormat="1" ht="12" customHeight="1" x14ac:dyDescent="0.2">
      <c r="A218" s="54"/>
      <c r="B218" s="56"/>
      <c r="C218" s="130"/>
      <c r="D218" s="257" t="s">
        <v>217</v>
      </c>
      <c r="E218" s="258"/>
      <c r="F218" s="129"/>
      <c r="G218" s="127" t="str">
        <f t="shared" si="19"/>
        <v/>
      </c>
      <c r="H218" s="129"/>
      <c r="I218" s="127" t="str">
        <f t="shared" si="20"/>
        <v/>
      </c>
      <c r="J218" s="150"/>
      <c r="K218" s="166"/>
      <c r="L218" s="167"/>
    </row>
    <row r="219" spans="1:14" s="3" customFormat="1" ht="12" customHeight="1" x14ac:dyDescent="0.2">
      <c r="A219" s="54"/>
      <c r="B219" s="56"/>
      <c r="C219" s="128"/>
      <c r="D219" s="257"/>
      <c r="E219" s="258"/>
      <c r="F219" s="129"/>
      <c r="G219" s="127" t="str">
        <f t="shared" si="19"/>
        <v/>
      </c>
      <c r="H219" s="129"/>
      <c r="I219" s="127" t="str">
        <f t="shared" si="20"/>
        <v/>
      </c>
      <c r="J219" s="150"/>
      <c r="K219" s="166"/>
      <c r="L219" s="167"/>
    </row>
    <row r="220" spans="1:14" s="3" customFormat="1" ht="12" customHeight="1" x14ac:dyDescent="0.2">
      <c r="A220" s="54"/>
      <c r="B220" s="56"/>
      <c r="C220" s="128"/>
      <c r="D220" s="257"/>
      <c r="E220" s="258"/>
      <c r="F220" s="129"/>
      <c r="G220" s="127" t="str">
        <f t="shared" si="19"/>
        <v/>
      </c>
      <c r="H220" s="129"/>
      <c r="I220" s="127" t="str">
        <f t="shared" si="20"/>
        <v/>
      </c>
      <c r="J220" s="150"/>
      <c r="K220" s="166"/>
      <c r="L220" s="167"/>
    </row>
    <row r="221" spans="1:14" s="3" customFormat="1" ht="15" customHeight="1" x14ac:dyDescent="0.2">
      <c r="A221" s="54"/>
      <c r="B221" s="259" t="str">
        <f>IF(D204="Doors (Low AC Drop)", "No Standby or Alarm current shown as circuit is used for door holders and will drop out during an AC power loss.", "")</f>
        <v/>
      </c>
      <c r="C221" s="259"/>
      <c r="D221" s="259"/>
      <c r="E221" s="259"/>
      <c r="F221" s="39" t="s">
        <v>130</v>
      </c>
      <c r="G221" s="131">
        <f>IF(D204="Doors (Low AC Drop)",0,SUM(G211:G220))</f>
        <v>0</v>
      </c>
      <c r="H221" s="39" t="s">
        <v>25</v>
      </c>
      <c r="I221" s="131">
        <f>IF(D204="Doors (Low AC Drop)",0,SUM(I211:I220))</f>
        <v>0</v>
      </c>
      <c r="J221" s="150"/>
      <c r="K221" s="166"/>
      <c r="L221" s="167"/>
    </row>
    <row r="222" spans="1:14" s="3" customFormat="1" ht="15" customHeight="1" x14ac:dyDescent="0.2">
      <c r="A222" s="54"/>
      <c r="B222" s="260"/>
      <c r="C222" s="260"/>
      <c r="D222" s="260"/>
      <c r="E222" s="260"/>
      <c r="F222" s="39"/>
      <c r="G222" s="86"/>
      <c r="H222" s="39"/>
      <c r="I222" s="86"/>
      <c r="J222" s="150"/>
      <c r="K222" s="166"/>
      <c r="L222" s="167"/>
    </row>
    <row r="223" spans="1:14" s="3" customFormat="1" ht="16.5" customHeight="1" x14ac:dyDescent="0.2">
      <c r="A223" s="54"/>
      <c r="B223" s="101" t="s">
        <v>245</v>
      </c>
      <c r="C223" s="102"/>
      <c r="D223" s="102"/>
      <c r="E223" s="103" t="s">
        <v>133</v>
      </c>
      <c r="F223" s="104">
        <v>3</v>
      </c>
      <c r="G223" s="104"/>
      <c r="H223" s="103" t="s">
        <v>135</v>
      </c>
      <c r="I223" s="105">
        <f>$I$10</f>
        <v>20.399999999999999</v>
      </c>
      <c r="J223" s="150"/>
      <c r="K223" s="166"/>
      <c r="L223" s="167"/>
    </row>
    <row r="224" spans="1:14" s="3" customFormat="1" ht="3" customHeight="1" x14ac:dyDescent="0.2">
      <c r="A224" s="54"/>
      <c r="B224" s="106"/>
      <c r="C224" s="106"/>
      <c r="D224" s="106"/>
      <c r="E224" s="107"/>
      <c r="F224" s="108"/>
      <c r="G224" s="108"/>
      <c r="H224" s="108"/>
      <c r="I224" s="108"/>
      <c r="J224" s="150"/>
      <c r="K224" s="166"/>
      <c r="L224" s="167"/>
    </row>
    <row r="225" spans="1:13" s="3" customFormat="1" ht="12" x14ac:dyDescent="0.2">
      <c r="A225" s="54"/>
      <c r="B225" s="54"/>
      <c r="C225" s="39" t="s">
        <v>131</v>
      </c>
      <c r="D225" s="257"/>
      <c r="E225" s="258"/>
      <c r="F225" s="39" t="s">
        <v>59</v>
      </c>
      <c r="G225" s="261"/>
      <c r="H225" s="262"/>
      <c r="I225" s="54"/>
      <c r="J225" s="150"/>
      <c r="K225" s="166"/>
      <c r="L225" s="167"/>
    </row>
    <row r="226" spans="1:13" s="3" customFormat="1" ht="12" x14ac:dyDescent="0.2">
      <c r="A226" s="54"/>
      <c r="B226" s="54"/>
      <c r="C226" s="54"/>
      <c r="D226" s="109" t="str">
        <f>IF(D225="Door Holder - Low AC Dropout", "* Circuit Standby and Alarm Current will be zero", "")</f>
        <v/>
      </c>
      <c r="E226" s="54"/>
      <c r="F226" s="54"/>
      <c r="G226" s="110"/>
      <c r="H226" s="110"/>
      <c r="I226" s="110"/>
      <c r="J226" s="150"/>
      <c r="K226" s="166"/>
      <c r="L226" s="167"/>
    </row>
    <row r="227" spans="1:13" s="3" customFormat="1" ht="12.75" customHeight="1" x14ac:dyDescent="0.2">
      <c r="A227" s="54"/>
      <c r="B227" s="54"/>
      <c r="C227" s="111" t="s">
        <v>72</v>
      </c>
      <c r="D227" s="112" t="s">
        <v>17</v>
      </c>
      <c r="E227" s="112" t="s">
        <v>18</v>
      </c>
      <c r="F227" s="112" t="s">
        <v>5</v>
      </c>
      <c r="G227" s="113" t="s">
        <v>148</v>
      </c>
      <c r="H227" s="112" t="s">
        <v>19</v>
      </c>
      <c r="I227" s="114" t="s">
        <v>132</v>
      </c>
      <c r="J227" s="150"/>
      <c r="K227" s="166"/>
      <c r="L227" s="167"/>
    </row>
    <row r="228" spans="1:13" s="3" customFormat="1" ht="12" x14ac:dyDescent="0.2">
      <c r="A228" s="54"/>
      <c r="B228" s="81"/>
      <c r="C228" s="115" t="s">
        <v>62</v>
      </c>
      <c r="D228" s="116">
        <f>VLOOKUP(C228, $K$200:$L$207, 2)</f>
        <v>2.0099999999999998</v>
      </c>
      <c r="E228" s="115"/>
      <c r="F228" s="117">
        <f>((E228*2)/1000)*D228</f>
        <v>0</v>
      </c>
      <c r="G228" s="118">
        <f>IF(SUM(G232:G241)&gt;SUM(I232:I241),SUM(G232:G241),SUM(I232:I241))</f>
        <v>0</v>
      </c>
      <c r="H228" s="119">
        <f>I223-(G228*F228)</f>
        <v>20.399999999999999</v>
      </c>
      <c r="I228" s="120">
        <v>16</v>
      </c>
      <c r="J228" s="150"/>
      <c r="K228" s="166"/>
      <c r="L228" s="167"/>
    </row>
    <row r="229" spans="1:13" s="3" customFormat="1" ht="12" x14ac:dyDescent="0.2">
      <c r="A229" s="54"/>
      <c r="B229" s="121"/>
      <c r="C229" s="121"/>
      <c r="D229" s="121"/>
      <c r="E229" s="122"/>
      <c r="F229" s="121"/>
      <c r="G229" s="121"/>
      <c r="H229" s="121"/>
      <c r="I229" s="121"/>
      <c r="J229" s="150"/>
      <c r="K229" s="166"/>
      <c r="L229" s="167"/>
    </row>
    <row r="230" spans="1:13" s="3" customFormat="1" ht="12.75" customHeight="1" x14ac:dyDescent="0.2">
      <c r="A230" s="54"/>
      <c r="B230" s="254" t="s">
        <v>128</v>
      </c>
      <c r="C230" s="251"/>
      <c r="D230" s="251"/>
      <c r="E230" s="251"/>
      <c r="F230" s="251" t="s">
        <v>60</v>
      </c>
      <c r="G230" s="251"/>
      <c r="H230" s="251" t="s">
        <v>61</v>
      </c>
      <c r="I230" s="252"/>
      <c r="J230" s="150"/>
      <c r="K230" s="166"/>
      <c r="L230" s="167"/>
    </row>
    <row r="231" spans="1:13" s="3" customFormat="1" ht="12" x14ac:dyDescent="0.2">
      <c r="A231" s="54"/>
      <c r="B231" s="123" t="s">
        <v>0</v>
      </c>
      <c r="C231" s="124" t="s">
        <v>138</v>
      </c>
      <c r="D231" s="253" t="s">
        <v>29</v>
      </c>
      <c r="E231" s="253"/>
      <c r="F231" s="124" t="s">
        <v>22</v>
      </c>
      <c r="G231" s="124" t="s">
        <v>23</v>
      </c>
      <c r="H231" s="124" t="s">
        <v>22</v>
      </c>
      <c r="I231" s="125" t="s">
        <v>23</v>
      </c>
      <c r="J231" s="150"/>
      <c r="K231" s="166"/>
      <c r="L231" s="167"/>
      <c r="M231" s="22"/>
    </row>
    <row r="232" spans="1:13" s="3" customFormat="1" ht="12" x14ac:dyDescent="0.2">
      <c r="A232" s="54"/>
      <c r="B232" s="115"/>
      <c r="C232" s="126"/>
      <c r="D232" s="255"/>
      <c r="E232" s="255"/>
      <c r="F232" s="127" t="str">
        <f>IF(D232="", "", IF(C232="User Defined", VLOOKUP(D232, 'User Defined'!$B$4:$D$103, 2, FALSE), VLOOKUP(D232, 'Device Database'!$B$33:$D$408, 2, FALSE)))</f>
        <v/>
      </c>
      <c r="G232" s="127" t="str">
        <f>IF(F232&lt;&gt;"", F232*B232, "")</f>
        <v/>
      </c>
      <c r="H232" s="127" t="str">
        <f>IF(D232="", "", IF(C232="User Defined", VLOOKUP(D232, 'User Defined'!$B$4:$D$103, 3, FALSE), VLOOKUP(D232, 'Device Database'!$B$33:$D$408, 3, FALSE)))</f>
        <v/>
      </c>
      <c r="I232" s="127" t="str">
        <f>IF(H232&lt;&gt;"", H232*B232, "")</f>
        <v/>
      </c>
      <c r="J232" s="150"/>
      <c r="K232" s="166"/>
      <c r="L232" s="167"/>
      <c r="M232" s="22"/>
    </row>
    <row r="233" spans="1:13" s="3" customFormat="1" ht="12" x14ac:dyDescent="0.2">
      <c r="A233" s="54"/>
      <c r="B233" s="56"/>
      <c r="C233" s="128"/>
      <c r="D233" s="256"/>
      <c r="E233" s="256"/>
      <c r="F233" s="127" t="str">
        <f>IF(D233="", "", IF(C233="User Defined", VLOOKUP(D233, 'User Defined'!$B$4:$D$103, 2, FALSE), VLOOKUP(D233, 'Device Database'!$B$33:$D$408, 2, FALSE)))</f>
        <v/>
      </c>
      <c r="G233" s="127" t="str">
        <f t="shared" ref="G233:G241" si="21">IF(F233&lt;&gt;"", F233*B233, "")</f>
        <v/>
      </c>
      <c r="H233" s="127" t="str">
        <f>IF(D233="", "", IF(C233="User Defined", VLOOKUP(D233, 'User Defined'!$B$4:$D$103, 3, FALSE), VLOOKUP(D233, 'Device Database'!$B$33:$D$408, 3, FALSE)))</f>
        <v/>
      </c>
      <c r="I233" s="127" t="str">
        <f t="shared" ref="I233:I241" si="22">IF(H233&lt;&gt;"", H233*B233, "")</f>
        <v/>
      </c>
      <c r="J233" s="150"/>
      <c r="K233" s="166"/>
      <c r="L233" s="167"/>
      <c r="M233" s="22"/>
    </row>
    <row r="234" spans="1:13" s="3" customFormat="1" ht="12" x14ac:dyDescent="0.2">
      <c r="A234" s="54"/>
      <c r="B234" s="56"/>
      <c r="C234" s="128"/>
      <c r="D234" s="256"/>
      <c r="E234" s="256"/>
      <c r="F234" s="127" t="str">
        <f>IF(D234="", "", IF(C234="User Defined", VLOOKUP(D234, 'User Defined'!$B$4:$D$103, 2, FALSE), VLOOKUP(D234, 'Device Database'!$B$33:$D$408, 2, FALSE)))</f>
        <v/>
      </c>
      <c r="G234" s="127" t="str">
        <f t="shared" si="21"/>
        <v/>
      </c>
      <c r="H234" s="127" t="str">
        <f>IF(D234="", "", IF(C234="User Defined", VLOOKUP(D234, 'User Defined'!$B$4:$D$103, 3, FALSE), VLOOKUP(D234, 'Device Database'!$B$33:$D$408, 3, FALSE)))</f>
        <v/>
      </c>
      <c r="I234" s="127" t="str">
        <f t="shared" si="22"/>
        <v/>
      </c>
      <c r="J234" s="150"/>
      <c r="K234" s="166"/>
      <c r="L234" s="167"/>
      <c r="M234" s="22"/>
    </row>
    <row r="235" spans="1:13" s="3" customFormat="1" ht="12" x14ac:dyDescent="0.2">
      <c r="A235" s="54"/>
      <c r="B235" s="56"/>
      <c r="C235" s="128"/>
      <c r="D235" s="256"/>
      <c r="E235" s="256"/>
      <c r="F235" s="127" t="str">
        <f>IF(D235="", "", IF(C235="User Defined", VLOOKUP(D235, 'User Defined'!$B$4:$D$103, 2, FALSE), VLOOKUP(D235, 'Device Database'!$B$33:$D$408, 2, FALSE)))</f>
        <v/>
      </c>
      <c r="G235" s="127" t="str">
        <f t="shared" si="21"/>
        <v/>
      </c>
      <c r="H235" s="127" t="str">
        <f>IF(D235="", "", IF(C235="User Defined", VLOOKUP(D235, 'User Defined'!$B$4:$D$103, 3, FALSE), VLOOKUP(D235, 'Device Database'!$B$33:$D$408, 3, FALSE)))</f>
        <v/>
      </c>
      <c r="I235" s="127" t="str">
        <f t="shared" si="22"/>
        <v/>
      </c>
      <c r="J235" s="150"/>
      <c r="K235" s="166"/>
      <c r="L235" s="167"/>
      <c r="M235" s="22"/>
    </row>
    <row r="236" spans="1:13" s="3" customFormat="1" ht="12" x14ac:dyDescent="0.2">
      <c r="A236" s="54"/>
      <c r="B236" s="56"/>
      <c r="C236" s="128"/>
      <c r="D236" s="257"/>
      <c r="E236" s="258"/>
      <c r="F236" s="127" t="str">
        <f>IF(D236="", "", IF(C236="User Defined", VLOOKUP(D236, 'User Defined'!$B$4:$D$103, 2, FALSE), VLOOKUP(D236, 'Device Database'!$B$33:$D$408, 2, FALSE)))</f>
        <v/>
      </c>
      <c r="G236" s="127" t="str">
        <f t="shared" si="21"/>
        <v/>
      </c>
      <c r="H236" s="127" t="str">
        <f>IF(D236="", "", IF(C236="User Defined", VLOOKUP(D236, 'User Defined'!$B$4:$D$103, 3, FALSE), VLOOKUP(D236, 'Device Database'!$B$33:$D$408, 3, FALSE)))</f>
        <v/>
      </c>
      <c r="I236" s="127" t="str">
        <f t="shared" si="22"/>
        <v/>
      </c>
      <c r="J236" s="150"/>
      <c r="K236" s="166"/>
      <c r="L236" s="167"/>
      <c r="M236" s="22"/>
    </row>
    <row r="237" spans="1:13" s="3" customFormat="1" ht="12" x14ac:dyDescent="0.2">
      <c r="A237" s="54"/>
      <c r="B237" s="56"/>
      <c r="C237" s="128"/>
      <c r="D237" s="257" t="s">
        <v>216</v>
      </c>
      <c r="E237" s="258"/>
      <c r="F237" s="129"/>
      <c r="G237" s="127" t="str">
        <f t="shared" si="21"/>
        <v/>
      </c>
      <c r="H237" s="129"/>
      <c r="I237" s="127" t="str">
        <f t="shared" si="22"/>
        <v/>
      </c>
      <c r="J237" s="150"/>
      <c r="K237" s="166"/>
      <c r="L237" s="167"/>
      <c r="M237" s="22"/>
    </row>
    <row r="238" spans="1:13" s="3" customFormat="1" ht="12" x14ac:dyDescent="0.2">
      <c r="A238" s="54"/>
      <c r="B238" s="56"/>
      <c r="C238" s="128"/>
      <c r="D238" s="257" t="s">
        <v>215</v>
      </c>
      <c r="E238" s="258"/>
      <c r="F238" s="129"/>
      <c r="G238" s="127"/>
      <c r="H238" s="129"/>
      <c r="I238" s="127" t="str">
        <f t="shared" si="22"/>
        <v/>
      </c>
      <c r="J238" s="150"/>
      <c r="K238" s="166"/>
      <c r="L238" s="167"/>
      <c r="M238" s="22"/>
    </row>
    <row r="239" spans="1:13" s="3" customFormat="1" ht="12" x14ac:dyDescent="0.2">
      <c r="A239" s="54"/>
      <c r="B239" s="56"/>
      <c r="C239" s="130"/>
      <c r="D239" s="257" t="s">
        <v>217</v>
      </c>
      <c r="E239" s="258"/>
      <c r="F239" s="129"/>
      <c r="G239" s="127" t="str">
        <f t="shared" si="21"/>
        <v/>
      </c>
      <c r="H239" s="129"/>
      <c r="I239" s="127" t="str">
        <f t="shared" si="22"/>
        <v/>
      </c>
      <c r="J239" s="150"/>
      <c r="K239" s="166"/>
      <c r="L239" s="167"/>
      <c r="M239" s="22"/>
    </row>
    <row r="240" spans="1:13" s="3" customFormat="1" ht="12" x14ac:dyDescent="0.2">
      <c r="A240" s="54"/>
      <c r="B240" s="56"/>
      <c r="C240" s="128"/>
      <c r="D240" s="257"/>
      <c r="E240" s="258"/>
      <c r="F240" s="129"/>
      <c r="G240" s="127" t="str">
        <f t="shared" si="21"/>
        <v/>
      </c>
      <c r="H240" s="129"/>
      <c r="I240" s="127" t="str">
        <f t="shared" si="22"/>
        <v/>
      </c>
      <c r="J240" s="150"/>
      <c r="K240" s="166"/>
      <c r="L240" s="167"/>
      <c r="M240" s="22"/>
    </row>
    <row r="241" spans="1:13" s="3" customFormat="1" ht="12" x14ac:dyDescent="0.2">
      <c r="A241" s="54"/>
      <c r="B241" s="56"/>
      <c r="C241" s="128"/>
      <c r="D241" s="257"/>
      <c r="E241" s="258"/>
      <c r="F241" s="129"/>
      <c r="G241" s="127" t="str">
        <f t="shared" si="21"/>
        <v/>
      </c>
      <c r="H241" s="129"/>
      <c r="I241" s="127" t="str">
        <f t="shared" si="22"/>
        <v/>
      </c>
      <c r="J241" s="150"/>
      <c r="K241" s="166"/>
      <c r="L241" s="167"/>
      <c r="M241" s="22"/>
    </row>
    <row r="242" spans="1:13" s="3" customFormat="1" ht="15" customHeight="1" x14ac:dyDescent="0.2">
      <c r="A242" s="54"/>
      <c r="B242" s="259" t="str">
        <f>IF(D225="Doors (Low AC Drop)", "No Standby or Alarm current shown as circuit is used for door holders and will drop out during an AC power loss.", "")</f>
        <v/>
      </c>
      <c r="C242" s="259"/>
      <c r="D242" s="259"/>
      <c r="E242" s="259"/>
      <c r="F242" s="39" t="s">
        <v>130</v>
      </c>
      <c r="G242" s="131">
        <f>IF(D225="Doors (Low AC Drop)",0,SUM(G232:G241))</f>
        <v>0</v>
      </c>
      <c r="H242" s="39" t="s">
        <v>25</v>
      </c>
      <c r="I242" s="131">
        <f>IF(D225="Doors (Low AC Drop)",0,SUM(I232:I241))</f>
        <v>0</v>
      </c>
      <c r="J242" s="150"/>
      <c r="K242" s="166"/>
      <c r="L242" s="167"/>
      <c r="M242" s="22"/>
    </row>
    <row r="243" spans="1:13" s="3" customFormat="1" ht="15" customHeight="1" x14ac:dyDescent="0.2">
      <c r="A243" s="54"/>
      <c r="B243" s="260"/>
      <c r="C243" s="260"/>
      <c r="D243" s="260"/>
      <c r="E243" s="260"/>
      <c r="F243" s="39"/>
      <c r="G243" s="86"/>
      <c r="H243" s="39"/>
      <c r="I243" s="86"/>
      <c r="J243" s="150"/>
      <c r="K243" s="166"/>
      <c r="L243" s="167"/>
      <c r="M243" s="22"/>
    </row>
    <row r="244" spans="1:13" s="3" customFormat="1" ht="30" customHeight="1" x14ac:dyDescent="0.2">
      <c r="A244" s="54"/>
      <c r="B244" s="54"/>
      <c r="C244" s="148"/>
      <c r="D244" s="148"/>
      <c r="E244" s="148"/>
      <c r="F244" s="132"/>
      <c r="G244" s="54"/>
      <c r="H244" s="132"/>
      <c r="I244" s="54"/>
      <c r="J244" s="150"/>
      <c r="K244" s="166"/>
      <c r="L244" s="167"/>
      <c r="M244" s="22"/>
    </row>
    <row r="245" spans="1:13" s="3" customFormat="1" ht="24.75" customHeight="1" x14ac:dyDescent="0.2">
      <c r="A245" s="54"/>
      <c r="B245" s="138" t="s">
        <v>251</v>
      </c>
      <c r="C245" s="139"/>
      <c r="D245" s="140"/>
      <c r="E245" s="141"/>
      <c r="F245" s="142"/>
      <c r="G245" s="142"/>
      <c r="H245" s="141"/>
      <c r="I245" s="142"/>
      <c r="J245" s="150"/>
      <c r="K245" s="166"/>
      <c r="L245" s="167"/>
      <c r="M245" s="22"/>
    </row>
    <row r="246" spans="1:13" s="3" customFormat="1" ht="16.5" customHeight="1" x14ac:dyDescent="0.2">
      <c r="A246" s="54"/>
      <c r="B246" s="101" t="s">
        <v>246</v>
      </c>
      <c r="C246" s="102"/>
      <c r="D246" s="102"/>
      <c r="E246" s="103" t="s">
        <v>133</v>
      </c>
      <c r="F246" s="104">
        <v>3</v>
      </c>
      <c r="G246" s="104"/>
      <c r="H246" s="103" t="s">
        <v>135</v>
      </c>
      <c r="I246" s="105">
        <f>$I$10</f>
        <v>20.399999999999999</v>
      </c>
      <c r="J246" s="150"/>
      <c r="K246" s="166"/>
      <c r="L246" s="167"/>
      <c r="M246" s="22"/>
    </row>
    <row r="247" spans="1:13" s="3" customFormat="1" ht="3" customHeight="1" x14ac:dyDescent="0.2">
      <c r="A247" s="54"/>
      <c r="B247" s="106"/>
      <c r="C247" s="106"/>
      <c r="D247" s="106"/>
      <c r="E247" s="107"/>
      <c r="F247" s="108"/>
      <c r="G247" s="108"/>
      <c r="H247" s="108"/>
      <c r="I247" s="108"/>
      <c r="J247" s="150"/>
      <c r="K247" s="166"/>
      <c r="L247" s="167"/>
      <c r="M247" s="22"/>
    </row>
    <row r="248" spans="1:13" s="3" customFormat="1" ht="12" customHeight="1" x14ac:dyDescent="0.2">
      <c r="A248" s="54"/>
      <c r="B248" s="54"/>
      <c r="C248" s="39" t="s">
        <v>131</v>
      </c>
      <c r="D248" s="257"/>
      <c r="E248" s="258"/>
      <c r="F248" s="39" t="s">
        <v>59</v>
      </c>
      <c r="G248" s="261"/>
      <c r="H248" s="262"/>
      <c r="I248" s="54"/>
      <c r="J248" s="150"/>
      <c r="K248" s="166"/>
      <c r="L248" s="167"/>
      <c r="M248" s="22"/>
    </row>
    <row r="249" spans="1:13" s="3" customFormat="1" ht="12" customHeight="1" x14ac:dyDescent="0.2">
      <c r="A249" s="54"/>
      <c r="B249" s="54"/>
      <c r="C249" s="54"/>
      <c r="D249" s="109" t="str">
        <f>IF(D248="Door Holder - Low AC Dropout", "* Circuit Standby and Alarm Current will be zero", "")</f>
        <v/>
      </c>
      <c r="E249" s="54"/>
      <c r="F249" s="54"/>
      <c r="G249" s="110"/>
      <c r="H249" s="110"/>
      <c r="I249" s="110"/>
      <c r="J249" s="150"/>
      <c r="K249" s="166"/>
      <c r="L249" s="167"/>
      <c r="M249" s="22"/>
    </row>
    <row r="250" spans="1:13" s="3" customFormat="1" ht="12.75" customHeight="1" x14ac:dyDescent="0.2">
      <c r="A250" s="54"/>
      <c r="B250" s="54"/>
      <c r="C250" s="111" t="s">
        <v>72</v>
      </c>
      <c r="D250" s="112" t="s">
        <v>17</v>
      </c>
      <c r="E250" s="112" t="s">
        <v>18</v>
      </c>
      <c r="F250" s="112" t="s">
        <v>5</v>
      </c>
      <c r="G250" s="113" t="s">
        <v>148</v>
      </c>
      <c r="H250" s="112" t="s">
        <v>19</v>
      </c>
      <c r="I250" s="114" t="s">
        <v>132</v>
      </c>
      <c r="J250" s="150"/>
      <c r="K250" s="166"/>
      <c r="L250" s="167"/>
      <c r="M250" s="22"/>
    </row>
    <row r="251" spans="1:13" s="3" customFormat="1" ht="12" customHeight="1" x14ac:dyDescent="0.2">
      <c r="A251" s="54"/>
      <c r="B251" s="81"/>
      <c r="C251" s="115" t="s">
        <v>62</v>
      </c>
      <c r="D251" s="116">
        <f>VLOOKUP(C251, $K$200:$L$207, 2)</f>
        <v>2.0099999999999998</v>
      </c>
      <c r="E251" s="115"/>
      <c r="F251" s="117">
        <f>((E251*2)/1000)*D251</f>
        <v>0</v>
      </c>
      <c r="G251" s="118">
        <f>IF(SUM(G255:G264)&gt;SUM(I255:I264),SUM(G255:G264),SUM(I255:I264))</f>
        <v>0</v>
      </c>
      <c r="H251" s="119">
        <f>I246-(G251*F251)</f>
        <v>20.399999999999999</v>
      </c>
      <c r="I251" s="120">
        <v>16</v>
      </c>
      <c r="J251" s="150"/>
      <c r="K251" s="166"/>
      <c r="L251" s="167"/>
      <c r="M251" s="22"/>
    </row>
    <row r="252" spans="1:13" s="3" customFormat="1" ht="12" customHeight="1" x14ac:dyDescent="0.2">
      <c r="A252" s="54"/>
      <c r="B252" s="121"/>
      <c r="C252" s="121"/>
      <c r="D252" s="121"/>
      <c r="E252" s="122"/>
      <c r="F252" s="121"/>
      <c r="G252" s="121"/>
      <c r="H252" s="121"/>
      <c r="I252" s="121"/>
      <c r="J252" s="150"/>
      <c r="K252" s="166"/>
      <c r="L252" s="167"/>
      <c r="M252" s="22"/>
    </row>
    <row r="253" spans="1:13" s="3" customFormat="1" ht="12.75" customHeight="1" x14ac:dyDescent="0.2">
      <c r="A253" s="54"/>
      <c r="B253" s="254" t="s">
        <v>128</v>
      </c>
      <c r="C253" s="251"/>
      <c r="D253" s="251"/>
      <c r="E253" s="251"/>
      <c r="F253" s="251" t="s">
        <v>60</v>
      </c>
      <c r="G253" s="251"/>
      <c r="H253" s="251" t="s">
        <v>61</v>
      </c>
      <c r="I253" s="252"/>
      <c r="J253" s="150"/>
      <c r="K253" s="166"/>
      <c r="L253" s="167"/>
      <c r="M253" s="22"/>
    </row>
    <row r="254" spans="1:13" s="3" customFormat="1" ht="12" customHeight="1" x14ac:dyDescent="0.2">
      <c r="A254" s="54"/>
      <c r="B254" s="123" t="s">
        <v>0</v>
      </c>
      <c r="C254" s="124" t="s">
        <v>138</v>
      </c>
      <c r="D254" s="253" t="s">
        <v>29</v>
      </c>
      <c r="E254" s="253"/>
      <c r="F254" s="124" t="s">
        <v>22</v>
      </c>
      <c r="G254" s="124" t="s">
        <v>23</v>
      </c>
      <c r="H254" s="124" t="s">
        <v>22</v>
      </c>
      <c r="I254" s="125" t="s">
        <v>23</v>
      </c>
      <c r="J254" s="150"/>
      <c r="K254" s="166"/>
      <c r="L254" s="167"/>
      <c r="M254" s="22"/>
    </row>
    <row r="255" spans="1:13" s="3" customFormat="1" ht="12" customHeight="1" x14ac:dyDescent="0.2">
      <c r="A255" s="54"/>
      <c r="B255" s="115"/>
      <c r="C255" s="126"/>
      <c r="D255" s="255"/>
      <c r="E255" s="255"/>
      <c r="F255" s="127" t="str">
        <f>IF(D255="", "", IF(C255="User Defined", VLOOKUP(D255, 'User Defined'!$B$4:$D$103, 2, FALSE), VLOOKUP(D255, 'Device Database'!$B$33:$D$408, 2, FALSE)))</f>
        <v/>
      </c>
      <c r="G255" s="127" t="str">
        <f>IF(F255&lt;&gt;"", F255*B255, "")</f>
        <v/>
      </c>
      <c r="H255" s="127" t="str">
        <f>IF(D255="", "", IF(C255="User Defined", VLOOKUP(D255, 'User Defined'!$B$4:$D$103, 3, FALSE), VLOOKUP(D255, 'Device Database'!$B$33:$D$408, 3, FALSE)))</f>
        <v/>
      </c>
      <c r="I255" s="127" t="str">
        <f>IF(H255&lt;&gt;"", H255*B255, "")</f>
        <v/>
      </c>
      <c r="J255" s="150"/>
      <c r="K255" s="166"/>
      <c r="L255" s="167"/>
      <c r="M255" s="22"/>
    </row>
    <row r="256" spans="1:13" s="3" customFormat="1" ht="12" customHeight="1" x14ac:dyDescent="0.2">
      <c r="A256" s="54"/>
      <c r="B256" s="56"/>
      <c r="C256" s="128"/>
      <c r="D256" s="256"/>
      <c r="E256" s="256"/>
      <c r="F256" s="127" t="str">
        <f>IF(D256="", "", IF(C256="User Defined", VLOOKUP(D256, 'User Defined'!$B$4:$D$103, 2, FALSE), VLOOKUP(D256, 'Device Database'!$B$33:$D$408, 2, FALSE)))</f>
        <v/>
      </c>
      <c r="G256" s="127" t="str">
        <f t="shared" ref="G256:G264" si="23">IF(F256&lt;&gt;"", F256*B256, "")</f>
        <v/>
      </c>
      <c r="H256" s="127" t="str">
        <f>IF(D256="", "", IF(C256="User Defined", VLOOKUP(D256, 'User Defined'!$B$4:$D$103, 3, FALSE), VLOOKUP(D256, 'Device Database'!$B$33:$D$408, 3, FALSE)))</f>
        <v/>
      </c>
      <c r="I256" s="127" t="str">
        <f t="shared" ref="I256:I264" si="24">IF(H256&lt;&gt;"", H256*B256, "")</f>
        <v/>
      </c>
      <c r="J256" s="150"/>
      <c r="K256" s="166"/>
      <c r="L256" s="167"/>
      <c r="M256" s="22"/>
    </row>
    <row r="257" spans="1:13" s="3" customFormat="1" ht="12" customHeight="1" x14ac:dyDescent="0.2">
      <c r="A257" s="54"/>
      <c r="B257" s="56"/>
      <c r="C257" s="128"/>
      <c r="D257" s="256"/>
      <c r="E257" s="256"/>
      <c r="F257" s="127" t="str">
        <f>IF(D257="", "", IF(C257="User Defined", VLOOKUP(D257, 'User Defined'!$B$4:$D$103, 2, FALSE), VLOOKUP(D257, 'Device Database'!$B$33:$D$408, 2, FALSE)))</f>
        <v/>
      </c>
      <c r="G257" s="127" t="str">
        <f t="shared" si="23"/>
        <v/>
      </c>
      <c r="H257" s="127" t="str">
        <f>IF(D257="", "", IF(C257="User Defined", VLOOKUP(D257, 'User Defined'!$B$4:$D$103, 3, FALSE), VLOOKUP(D257, 'Device Database'!$B$33:$D$408, 3, FALSE)))</f>
        <v/>
      </c>
      <c r="I257" s="127" t="str">
        <f t="shared" si="24"/>
        <v/>
      </c>
      <c r="J257" s="150"/>
      <c r="K257" s="166"/>
      <c r="L257" s="167"/>
      <c r="M257" s="22"/>
    </row>
    <row r="258" spans="1:13" s="3" customFormat="1" ht="12" customHeight="1" x14ac:dyDescent="0.2">
      <c r="A258" s="54"/>
      <c r="B258" s="56"/>
      <c r="C258" s="128"/>
      <c r="D258" s="256"/>
      <c r="E258" s="256"/>
      <c r="F258" s="127" t="str">
        <f>IF(D258="", "", IF(C258="User Defined", VLOOKUP(D258, 'User Defined'!$B$4:$D$103, 2, FALSE), VLOOKUP(D258, 'Device Database'!$B$33:$D$408, 2, FALSE)))</f>
        <v/>
      </c>
      <c r="G258" s="127" t="str">
        <f t="shared" si="23"/>
        <v/>
      </c>
      <c r="H258" s="127" t="str">
        <f>IF(D258="", "", IF(C258="User Defined", VLOOKUP(D258, 'User Defined'!$B$4:$D$103, 3, FALSE), VLOOKUP(D258, 'Device Database'!$B$33:$D$408, 3, FALSE)))</f>
        <v/>
      </c>
      <c r="I258" s="127" t="str">
        <f t="shared" si="24"/>
        <v/>
      </c>
      <c r="J258" s="150"/>
      <c r="K258" s="166"/>
      <c r="L258" s="167"/>
      <c r="M258" s="22"/>
    </row>
    <row r="259" spans="1:13" s="3" customFormat="1" ht="12" customHeight="1" x14ac:dyDescent="0.2">
      <c r="A259" s="54"/>
      <c r="B259" s="56"/>
      <c r="C259" s="128"/>
      <c r="D259" s="257"/>
      <c r="E259" s="258"/>
      <c r="F259" s="127" t="str">
        <f>IF(D259="", "", IF(C259="User Defined", VLOOKUP(D259, 'User Defined'!$B$4:$D$103, 2, FALSE), VLOOKUP(D259, 'Device Database'!$B$33:$D$408, 2, FALSE)))</f>
        <v/>
      </c>
      <c r="G259" s="127" t="str">
        <f t="shared" si="23"/>
        <v/>
      </c>
      <c r="H259" s="127" t="str">
        <f>IF(D259="", "", IF(C259="User Defined", VLOOKUP(D259, 'User Defined'!$B$4:$D$103, 3, FALSE), VLOOKUP(D259, 'Device Database'!$B$33:$D$408, 3, FALSE)))</f>
        <v/>
      </c>
      <c r="I259" s="127" t="str">
        <f t="shared" si="24"/>
        <v/>
      </c>
      <c r="J259" s="150"/>
      <c r="K259" s="166"/>
      <c r="L259" s="167"/>
      <c r="M259" s="22"/>
    </row>
    <row r="260" spans="1:13" s="3" customFormat="1" ht="12" customHeight="1" x14ac:dyDescent="0.2">
      <c r="A260" s="54"/>
      <c r="B260" s="56"/>
      <c r="C260" s="128"/>
      <c r="D260" s="257" t="s">
        <v>216</v>
      </c>
      <c r="E260" s="258"/>
      <c r="F260" s="129"/>
      <c r="G260" s="127" t="str">
        <f t="shared" si="23"/>
        <v/>
      </c>
      <c r="H260" s="129"/>
      <c r="I260" s="127" t="str">
        <f t="shared" si="24"/>
        <v/>
      </c>
      <c r="J260" s="150"/>
      <c r="K260" s="166"/>
      <c r="L260" s="167"/>
      <c r="M260" s="22"/>
    </row>
    <row r="261" spans="1:13" s="3" customFormat="1" ht="12" customHeight="1" x14ac:dyDescent="0.2">
      <c r="A261" s="54"/>
      <c r="B261" s="56"/>
      <c r="C261" s="128"/>
      <c r="D261" s="257" t="s">
        <v>215</v>
      </c>
      <c r="E261" s="258"/>
      <c r="F261" s="129"/>
      <c r="G261" s="127" t="str">
        <f t="shared" si="23"/>
        <v/>
      </c>
      <c r="H261" s="129"/>
      <c r="I261" s="127" t="str">
        <f t="shared" si="24"/>
        <v/>
      </c>
      <c r="J261" s="150"/>
      <c r="K261" s="166"/>
      <c r="L261" s="167"/>
      <c r="M261" s="22"/>
    </row>
    <row r="262" spans="1:13" s="3" customFormat="1" ht="12" customHeight="1" x14ac:dyDescent="0.2">
      <c r="A262" s="54"/>
      <c r="B262" s="56"/>
      <c r="C262" s="130"/>
      <c r="D262" s="257" t="s">
        <v>217</v>
      </c>
      <c r="E262" s="258"/>
      <c r="F262" s="129"/>
      <c r="G262" s="127" t="str">
        <f t="shared" si="23"/>
        <v/>
      </c>
      <c r="H262" s="129"/>
      <c r="I262" s="127" t="str">
        <f t="shared" si="24"/>
        <v/>
      </c>
      <c r="J262" s="150"/>
      <c r="K262" s="166"/>
      <c r="L262" s="167"/>
      <c r="M262" s="22"/>
    </row>
    <row r="263" spans="1:13" s="3" customFormat="1" ht="12" customHeight="1" x14ac:dyDescent="0.2">
      <c r="A263" s="54"/>
      <c r="B263" s="56"/>
      <c r="C263" s="128"/>
      <c r="D263" s="257"/>
      <c r="E263" s="258"/>
      <c r="F263" s="129"/>
      <c r="G263" s="127" t="str">
        <f t="shared" si="23"/>
        <v/>
      </c>
      <c r="H263" s="129"/>
      <c r="I263" s="127" t="str">
        <f t="shared" si="24"/>
        <v/>
      </c>
      <c r="J263" s="150"/>
      <c r="K263" s="166"/>
      <c r="L263" s="167"/>
      <c r="M263" s="22"/>
    </row>
    <row r="264" spans="1:13" s="3" customFormat="1" ht="12" customHeight="1" x14ac:dyDescent="0.2">
      <c r="A264" s="54"/>
      <c r="B264" s="56"/>
      <c r="C264" s="128"/>
      <c r="D264" s="257"/>
      <c r="E264" s="258"/>
      <c r="F264" s="129"/>
      <c r="G264" s="127" t="str">
        <f t="shared" si="23"/>
        <v/>
      </c>
      <c r="H264" s="129"/>
      <c r="I264" s="127" t="str">
        <f t="shared" si="24"/>
        <v/>
      </c>
      <c r="J264" s="150"/>
      <c r="K264" s="166"/>
      <c r="L264" s="167"/>
      <c r="M264" s="22"/>
    </row>
    <row r="265" spans="1:13" s="3" customFormat="1" ht="12.75" customHeight="1" x14ac:dyDescent="0.2">
      <c r="A265" s="54"/>
      <c r="B265" s="259" t="str">
        <f>IF(D248="Doors (Low AC Drop)", "No Standby or Alarm current shown as circuit is used for door holders and will drop out during an AC power loss.", "")</f>
        <v/>
      </c>
      <c r="C265" s="259"/>
      <c r="D265" s="259"/>
      <c r="E265" s="259"/>
      <c r="F265" s="39" t="s">
        <v>130</v>
      </c>
      <c r="G265" s="131">
        <f>IF(D248="Doors (Low AC Drop)",0,SUM(G255:G264))</f>
        <v>0</v>
      </c>
      <c r="H265" s="39" t="s">
        <v>25</v>
      </c>
      <c r="I265" s="131">
        <f>IF(D248="Doors (Low AC Drop)",0,SUM(I255:I264))</f>
        <v>0</v>
      </c>
      <c r="J265" s="150"/>
      <c r="K265" s="166"/>
      <c r="L265" s="167"/>
      <c r="M265" s="22"/>
    </row>
    <row r="266" spans="1:13" ht="16.5" customHeight="1" x14ac:dyDescent="0.2">
      <c r="A266" s="38"/>
      <c r="B266" s="260"/>
      <c r="C266" s="260"/>
      <c r="D266" s="260"/>
      <c r="E266" s="260"/>
      <c r="F266" s="38"/>
      <c r="G266" s="263"/>
      <c r="H266" s="263"/>
      <c r="I266" s="137"/>
      <c r="J266" s="204"/>
      <c r="K266" s="166"/>
      <c r="M266" s="23"/>
    </row>
    <row r="267" spans="1:13" s="3" customFormat="1" ht="16.5" customHeight="1" x14ac:dyDescent="0.2">
      <c r="A267" s="54"/>
      <c r="B267" s="101" t="s">
        <v>247</v>
      </c>
      <c r="C267" s="102"/>
      <c r="D267" s="102"/>
      <c r="E267" s="103" t="s">
        <v>133</v>
      </c>
      <c r="F267" s="104">
        <v>3</v>
      </c>
      <c r="G267" s="104"/>
      <c r="H267" s="103" t="s">
        <v>135</v>
      </c>
      <c r="I267" s="105">
        <f>$I$10</f>
        <v>20.399999999999999</v>
      </c>
      <c r="J267" s="150"/>
      <c r="K267" s="166"/>
      <c r="L267" s="167"/>
      <c r="M267" s="22"/>
    </row>
    <row r="268" spans="1:13" s="3" customFormat="1" ht="3" customHeight="1" x14ac:dyDescent="0.2">
      <c r="A268" s="54"/>
      <c r="B268" s="106"/>
      <c r="C268" s="106"/>
      <c r="D268" s="106"/>
      <c r="E268" s="107"/>
      <c r="F268" s="108"/>
      <c r="G268" s="108"/>
      <c r="H268" s="108"/>
      <c r="I268" s="108"/>
      <c r="J268" s="150"/>
      <c r="K268" s="166"/>
      <c r="L268" s="167"/>
      <c r="M268" s="22"/>
    </row>
    <row r="269" spans="1:13" s="3" customFormat="1" ht="12" x14ac:dyDescent="0.2">
      <c r="A269" s="54"/>
      <c r="B269" s="54"/>
      <c r="C269" s="39" t="s">
        <v>131</v>
      </c>
      <c r="D269" s="257"/>
      <c r="E269" s="258"/>
      <c r="F269" s="39" t="s">
        <v>59</v>
      </c>
      <c r="G269" s="261"/>
      <c r="H269" s="262"/>
      <c r="I269" s="54"/>
      <c r="J269" s="150"/>
      <c r="K269" s="166"/>
      <c r="L269" s="167"/>
      <c r="M269" s="22"/>
    </row>
    <row r="270" spans="1:13" s="3" customFormat="1" ht="12" x14ac:dyDescent="0.2">
      <c r="A270" s="54"/>
      <c r="B270" s="54"/>
      <c r="C270" s="54"/>
      <c r="D270" s="109" t="str">
        <f>IF(D269="Door Holder - Low AC Dropout", "* Circuit Standby and Alarm Current will be zero", "")</f>
        <v/>
      </c>
      <c r="E270" s="54"/>
      <c r="F270" s="54"/>
      <c r="G270" s="110"/>
      <c r="H270" s="110"/>
      <c r="I270" s="110"/>
      <c r="J270" s="150"/>
      <c r="K270" s="166"/>
      <c r="L270" s="167"/>
      <c r="M270" s="22"/>
    </row>
    <row r="271" spans="1:13" s="3" customFormat="1" ht="12.75" customHeight="1" x14ac:dyDescent="0.2">
      <c r="A271" s="54"/>
      <c r="B271" s="54"/>
      <c r="C271" s="111" t="s">
        <v>72</v>
      </c>
      <c r="D271" s="112" t="s">
        <v>17</v>
      </c>
      <c r="E271" s="112" t="s">
        <v>18</v>
      </c>
      <c r="F271" s="112" t="s">
        <v>5</v>
      </c>
      <c r="G271" s="113" t="s">
        <v>148</v>
      </c>
      <c r="H271" s="112" t="s">
        <v>19</v>
      </c>
      <c r="I271" s="114" t="s">
        <v>132</v>
      </c>
      <c r="J271" s="150"/>
      <c r="K271" s="166"/>
      <c r="L271" s="167"/>
      <c r="M271" s="22"/>
    </row>
    <row r="272" spans="1:13" s="3" customFormat="1" ht="12" x14ac:dyDescent="0.2">
      <c r="A272" s="54"/>
      <c r="B272" s="81"/>
      <c r="C272" s="115" t="s">
        <v>62</v>
      </c>
      <c r="D272" s="116">
        <f>VLOOKUP(C272, $K$200:$L$207, 2)</f>
        <v>2.0099999999999998</v>
      </c>
      <c r="E272" s="115"/>
      <c r="F272" s="117">
        <f>((E272*2)/1000)*D272</f>
        <v>0</v>
      </c>
      <c r="G272" s="118">
        <f>IF(SUM(G276:G285)&gt;SUM(I276:I285),SUM(G276:G285),SUM(I276:I285))</f>
        <v>0</v>
      </c>
      <c r="H272" s="119">
        <f>I267-(G272*F272)</f>
        <v>20.399999999999999</v>
      </c>
      <c r="I272" s="120">
        <v>16</v>
      </c>
      <c r="J272" s="150"/>
      <c r="K272" s="166"/>
      <c r="L272" s="167"/>
      <c r="M272" s="22"/>
    </row>
    <row r="273" spans="1:13" s="3" customFormat="1" ht="12" x14ac:dyDescent="0.2">
      <c r="A273" s="54"/>
      <c r="B273" s="121"/>
      <c r="C273" s="121"/>
      <c r="D273" s="121"/>
      <c r="E273" s="122"/>
      <c r="F273" s="121"/>
      <c r="G273" s="121"/>
      <c r="H273" s="121"/>
      <c r="I273" s="121"/>
      <c r="J273" s="150"/>
      <c r="K273" s="166"/>
      <c r="L273" s="167"/>
      <c r="M273" s="22"/>
    </row>
    <row r="274" spans="1:13" s="3" customFormat="1" ht="12.75" customHeight="1" x14ac:dyDescent="0.2">
      <c r="A274" s="54"/>
      <c r="B274" s="254" t="s">
        <v>128</v>
      </c>
      <c r="C274" s="251"/>
      <c r="D274" s="251"/>
      <c r="E274" s="251"/>
      <c r="F274" s="251" t="s">
        <v>60</v>
      </c>
      <c r="G274" s="251"/>
      <c r="H274" s="251" t="s">
        <v>61</v>
      </c>
      <c r="I274" s="252"/>
      <c r="J274" s="150"/>
      <c r="K274" s="166"/>
      <c r="L274" s="167"/>
      <c r="M274" s="22"/>
    </row>
    <row r="275" spans="1:13" s="3" customFormat="1" ht="12" x14ac:dyDescent="0.2">
      <c r="A275" s="54"/>
      <c r="B275" s="123" t="s">
        <v>0</v>
      </c>
      <c r="C275" s="124" t="s">
        <v>138</v>
      </c>
      <c r="D275" s="253" t="s">
        <v>29</v>
      </c>
      <c r="E275" s="253"/>
      <c r="F275" s="124" t="s">
        <v>22</v>
      </c>
      <c r="G275" s="124" t="s">
        <v>23</v>
      </c>
      <c r="H275" s="124" t="s">
        <v>22</v>
      </c>
      <c r="I275" s="125" t="s">
        <v>23</v>
      </c>
      <c r="J275" s="150"/>
      <c r="K275" s="166"/>
      <c r="L275" s="167"/>
      <c r="M275" s="22"/>
    </row>
    <row r="276" spans="1:13" s="3" customFormat="1" ht="12" x14ac:dyDescent="0.2">
      <c r="A276" s="54"/>
      <c r="B276" s="115"/>
      <c r="C276" s="126"/>
      <c r="D276" s="255"/>
      <c r="E276" s="255"/>
      <c r="F276" s="127" t="str">
        <f>IF(D276="", "", IF(C276="User Defined", VLOOKUP(D276, 'User Defined'!$B$4:$D$103, 2, FALSE), VLOOKUP(D276, 'Device Database'!$B$33:$D$408, 2, FALSE)))</f>
        <v/>
      </c>
      <c r="G276" s="127" t="str">
        <f>IF(F276&lt;&gt;"", F276*B276, "")</f>
        <v/>
      </c>
      <c r="H276" s="127" t="str">
        <f>IF(D276="", "", IF(C276="User Defined", VLOOKUP(D276, 'User Defined'!$B$4:$D$103, 3, FALSE), VLOOKUP(D276, 'Device Database'!$B$33:$D$408, 3, FALSE)))</f>
        <v/>
      </c>
      <c r="I276" s="127" t="str">
        <f>IF(H276&lt;&gt;"", H276*B276, "")</f>
        <v/>
      </c>
      <c r="J276" s="150"/>
      <c r="K276" s="166"/>
      <c r="L276" s="167"/>
      <c r="M276" s="22"/>
    </row>
    <row r="277" spans="1:13" s="3" customFormat="1" ht="12" x14ac:dyDescent="0.2">
      <c r="A277" s="54"/>
      <c r="B277" s="56"/>
      <c r="C277" s="128"/>
      <c r="D277" s="256"/>
      <c r="E277" s="256"/>
      <c r="F277" s="127" t="str">
        <f>IF(D277="", "", IF(C277="User Defined", VLOOKUP(D277, 'User Defined'!$B$4:$D$103, 2, FALSE), VLOOKUP(D277, 'Device Database'!$B$33:$D$408, 2, FALSE)))</f>
        <v/>
      </c>
      <c r="G277" s="127" t="str">
        <f t="shared" ref="G277:G285" si="25">IF(F277&lt;&gt;"", F277*B277, "")</f>
        <v/>
      </c>
      <c r="H277" s="127" t="str">
        <f>IF(D277="", "", IF(C277="User Defined", VLOOKUP(D277, 'User Defined'!$B$4:$D$103, 3, FALSE), VLOOKUP(D277, 'Device Database'!$B$33:$D$408, 3, FALSE)))</f>
        <v/>
      </c>
      <c r="I277" s="127" t="str">
        <f t="shared" ref="I277:I285" si="26">IF(H277&lt;&gt;"", H277*B277, "")</f>
        <v/>
      </c>
      <c r="J277" s="150"/>
      <c r="K277" s="166"/>
      <c r="L277" s="167"/>
      <c r="M277" s="22"/>
    </row>
    <row r="278" spans="1:13" s="3" customFormat="1" ht="12" x14ac:dyDescent="0.2">
      <c r="A278" s="54"/>
      <c r="B278" s="56"/>
      <c r="C278" s="128"/>
      <c r="D278" s="256"/>
      <c r="E278" s="256"/>
      <c r="F278" s="127" t="str">
        <f>IF(D278="", "", IF(C278="User Defined", VLOOKUP(D278, 'User Defined'!$B$4:$D$103, 2, FALSE), VLOOKUP(D278, 'Device Database'!$B$33:$D$408, 2, FALSE)))</f>
        <v/>
      </c>
      <c r="G278" s="127" t="str">
        <f t="shared" si="25"/>
        <v/>
      </c>
      <c r="H278" s="127" t="str">
        <f>IF(D278="", "", IF(C278="User Defined", VLOOKUP(D278, 'User Defined'!$B$4:$D$103, 3, FALSE), VLOOKUP(D278, 'Device Database'!$B$33:$D$408, 3, FALSE)))</f>
        <v/>
      </c>
      <c r="I278" s="127" t="str">
        <f t="shared" si="26"/>
        <v/>
      </c>
      <c r="J278" s="150"/>
      <c r="K278" s="166"/>
      <c r="L278" s="167"/>
      <c r="M278" s="22"/>
    </row>
    <row r="279" spans="1:13" s="3" customFormat="1" ht="12" x14ac:dyDescent="0.2">
      <c r="A279" s="54"/>
      <c r="B279" s="56"/>
      <c r="C279" s="128"/>
      <c r="D279" s="256"/>
      <c r="E279" s="256"/>
      <c r="F279" s="127" t="str">
        <f>IF(D279="", "", IF(C279="User Defined", VLOOKUP(D279, 'User Defined'!$B$4:$D$103, 2, FALSE), VLOOKUP(D279, 'Device Database'!$B$33:$D$408, 2, FALSE)))</f>
        <v/>
      </c>
      <c r="G279" s="127" t="str">
        <f t="shared" si="25"/>
        <v/>
      </c>
      <c r="H279" s="127" t="str">
        <f>IF(D279="", "", IF(C279="User Defined", VLOOKUP(D279, 'User Defined'!$B$4:$D$103, 3, FALSE), VLOOKUP(D279, 'Device Database'!$B$33:$D$408, 3, FALSE)))</f>
        <v/>
      </c>
      <c r="I279" s="127" t="str">
        <f t="shared" si="26"/>
        <v/>
      </c>
      <c r="J279" s="150"/>
      <c r="K279" s="166"/>
      <c r="L279" s="167"/>
      <c r="M279" s="22"/>
    </row>
    <row r="280" spans="1:13" s="3" customFormat="1" ht="12" x14ac:dyDescent="0.2">
      <c r="A280" s="54"/>
      <c r="B280" s="56"/>
      <c r="C280" s="128"/>
      <c r="D280" s="257"/>
      <c r="E280" s="258"/>
      <c r="F280" s="127" t="str">
        <f>IF(D280="", "", IF(C280="User Defined", VLOOKUP(D280, 'User Defined'!$B$4:$D$103, 2, FALSE), VLOOKUP(D280, 'Device Database'!$B$33:$D$408, 2, FALSE)))</f>
        <v/>
      </c>
      <c r="G280" s="127" t="str">
        <f t="shared" si="25"/>
        <v/>
      </c>
      <c r="H280" s="127" t="str">
        <f>IF(D280="", "", IF(C280="User Defined", VLOOKUP(D280, 'User Defined'!$B$4:$D$103, 3, FALSE), VLOOKUP(D280, 'Device Database'!$B$33:$D$408, 3, FALSE)))</f>
        <v/>
      </c>
      <c r="I280" s="127" t="str">
        <f t="shared" si="26"/>
        <v/>
      </c>
      <c r="J280" s="150"/>
      <c r="K280" s="166"/>
      <c r="L280" s="167"/>
      <c r="M280" s="22"/>
    </row>
    <row r="281" spans="1:13" s="3" customFormat="1" ht="12" x14ac:dyDescent="0.2">
      <c r="A281" s="54"/>
      <c r="B281" s="56"/>
      <c r="C281" s="128"/>
      <c r="D281" s="257" t="s">
        <v>216</v>
      </c>
      <c r="E281" s="258"/>
      <c r="F281" s="129"/>
      <c r="G281" s="127" t="str">
        <f t="shared" si="25"/>
        <v/>
      </c>
      <c r="H281" s="129"/>
      <c r="I281" s="127" t="str">
        <f t="shared" si="26"/>
        <v/>
      </c>
      <c r="J281" s="150"/>
      <c r="K281" s="166"/>
      <c r="L281" s="167"/>
      <c r="M281" s="22"/>
    </row>
    <row r="282" spans="1:13" s="3" customFormat="1" ht="12" x14ac:dyDescent="0.2">
      <c r="A282" s="54"/>
      <c r="B282" s="56"/>
      <c r="C282" s="128"/>
      <c r="D282" s="257" t="s">
        <v>215</v>
      </c>
      <c r="E282" s="258"/>
      <c r="F282" s="129"/>
      <c r="G282" s="127" t="str">
        <f t="shared" si="25"/>
        <v/>
      </c>
      <c r="H282" s="129"/>
      <c r="I282" s="127" t="str">
        <f t="shared" si="26"/>
        <v/>
      </c>
      <c r="J282" s="150"/>
      <c r="K282" s="166"/>
      <c r="L282" s="167"/>
      <c r="M282" s="22"/>
    </row>
    <row r="283" spans="1:13" s="3" customFormat="1" ht="12" x14ac:dyDescent="0.2">
      <c r="A283" s="54"/>
      <c r="B283" s="56"/>
      <c r="C283" s="130"/>
      <c r="D283" s="257" t="s">
        <v>217</v>
      </c>
      <c r="E283" s="258"/>
      <c r="F283" s="129"/>
      <c r="G283" s="127" t="str">
        <f t="shared" si="25"/>
        <v/>
      </c>
      <c r="H283" s="129"/>
      <c r="I283" s="127" t="str">
        <f t="shared" si="26"/>
        <v/>
      </c>
      <c r="J283" s="150"/>
      <c r="K283" s="166"/>
      <c r="L283" s="167"/>
      <c r="M283" s="22"/>
    </row>
    <row r="284" spans="1:13" s="3" customFormat="1" ht="12" x14ac:dyDescent="0.2">
      <c r="A284" s="54"/>
      <c r="B284" s="56"/>
      <c r="C284" s="128"/>
      <c r="D284" s="257"/>
      <c r="E284" s="258"/>
      <c r="F284" s="129"/>
      <c r="G284" s="127" t="str">
        <f t="shared" si="25"/>
        <v/>
      </c>
      <c r="H284" s="129"/>
      <c r="I284" s="127" t="str">
        <f t="shared" si="26"/>
        <v/>
      </c>
      <c r="J284" s="150"/>
      <c r="K284" s="166"/>
      <c r="L284" s="167"/>
      <c r="M284" s="22"/>
    </row>
    <row r="285" spans="1:13" s="3" customFormat="1" ht="12" x14ac:dyDescent="0.2">
      <c r="A285" s="54"/>
      <c r="B285" s="56"/>
      <c r="C285" s="128"/>
      <c r="D285" s="257"/>
      <c r="E285" s="258"/>
      <c r="F285" s="129"/>
      <c r="G285" s="127" t="str">
        <f t="shared" si="25"/>
        <v/>
      </c>
      <c r="H285" s="129"/>
      <c r="I285" s="127" t="str">
        <f t="shared" si="26"/>
        <v/>
      </c>
      <c r="J285" s="150"/>
      <c r="K285" s="166"/>
      <c r="L285" s="167"/>
      <c r="M285" s="22"/>
    </row>
    <row r="286" spans="1:13" s="3" customFormat="1" ht="12.75" customHeight="1" x14ac:dyDescent="0.2">
      <c r="A286" s="54"/>
      <c r="B286" s="259" t="str">
        <f>IF(D269="Doors (Low AC Drop)", "No Standby or Alarm current shown as circuit is used for door holders and will drop out during an AC power loss.", "")</f>
        <v/>
      </c>
      <c r="C286" s="259"/>
      <c r="D286" s="259"/>
      <c r="E286" s="259"/>
      <c r="F286" s="39" t="s">
        <v>130</v>
      </c>
      <c r="G286" s="131">
        <f>IF(D269="Doors (Low AC Drop)",0,SUM(G276:G285))</f>
        <v>0</v>
      </c>
      <c r="H286" s="39" t="s">
        <v>25</v>
      </c>
      <c r="I286" s="131">
        <f>IF(D269="Doors (Low AC Drop)",0,SUM(I276:I285))</f>
        <v>0</v>
      </c>
      <c r="J286" s="150"/>
      <c r="K286" s="166"/>
      <c r="L286" s="167"/>
      <c r="M286" s="22"/>
    </row>
    <row r="287" spans="1:13" s="3" customFormat="1" ht="16.5" customHeight="1" x14ac:dyDescent="0.2">
      <c r="A287" s="54"/>
      <c r="B287" s="260"/>
      <c r="C287" s="260"/>
      <c r="D287" s="260"/>
      <c r="E287" s="260"/>
      <c r="F287" s="132"/>
      <c r="G287" s="54"/>
      <c r="H287" s="132"/>
      <c r="I287" s="54"/>
      <c r="J287" s="150"/>
      <c r="K287" s="166"/>
      <c r="L287" s="167"/>
      <c r="M287" s="22"/>
    </row>
    <row r="288" spans="1:13" s="3" customFormat="1" ht="16.5" customHeight="1" x14ac:dyDescent="0.2">
      <c r="A288" s="54"/>
      <c r="B288" s="101" t="s">
        <v>248</v>
      </c>
      <c r="C288" s="102"/>
      <c r="D288" s="102"/>
      <c r="E288" s="103" t="s">
        <v>133</v>
      </c>
      <c r="F288" s="104">
        <v>3</v>
      </c>
      <c r="G288" s="104"/>
      <c r="H288" s="103" t="s">
        <v>135</v>
      </c>
      <c r="I288" s="105">
        <f>$I$10</f>
        <v>20.399999999999999</v>
      </c>
      <c r="J288" s="150"/>
      <c r="K288" s="166"/>
      <c r="L288" s="167"/>
      <c r="M288" s="22"/>
    </row>
    <row r="289" spans="1:13" s="3" customFormat="1" ht="3" customHeight="1" x14ac:dyDescent="0.2">
      <c r="A289" s="54"/>
      <c r="B289" s="106"/>
      <c r="C289" s="106"/>
      <c r="D289" s="106"/>
      <c r="E289" s="107"/>
      <c r="F289" s="108"/>
      <c r="G289" s="108"/>
      <c r="H289" s="108"/>
      <c r="I289" s="108"/>
      <c r="J289" s="150"/>
      <c r="K289" s="166"/>
      <c r="L289" s="167"/>
      <c r="M289" s="22"/>
    </row>
    <row r="290" spans="1:13" s="3" customFormat="1" ht="12" customHeight="1" x14ac:dyDescent="0.2">
      <c r="A290" s="54"/>
      <c r="B290" s="54"/>
      <c r="C290" s="39" t="s">
        <v>131</v>
      </c>
      <c r="D290" s="257"/>
      <c r="E290" s="258"/>
      <c r="F290" s="39" t="s">
        <v>59</v>
      </c>
      <c r="G290" s="261"/>
      <c r="H290" s="262"/>
      <c r="I290" s="54"/>
      <c r="J290" s="150"/>
      <c r="K290" s="166"/>
      <c r="L290" s="167"/>
      <c r="M290" s="22"/>
    </row>
    <row r="291" spans="1:13" s="3" customFormat="1" ht="12" customHeight="1" x14ac:dyDescent="0.2">
      <c r="A291" s="54"/>
      <c r="B291" s="54"/>
      <c r="C291" s="54"/>
      <c r="D291" s="109" t="str">
        <f>IF(D290="Door Holder - Low AC Dropout", "* Circuit Standby and Alarm Current will be zero", "")</f>
        <v/>
      </c>
      <c r="E291" s="54"/>
      <c r="F291" s="54"/>
      <c r="G291" s="110"/>
      <c r="H291" s="110"/>
      <c r="I291" s="110"/>
      <c r="J291" s="150"/>
      <c r="K291" s="166"/>
      <c r="L291" s="167"/>
      <c r="M291" s="22"/>
    </row>
    <row r="292" spans="1:13" s="3" customFormat="1" ht="12.75" customHeight="1" x14ac:dyDescent="0.2">
      <c r="A292" s="54"/>
      <c r="B292" s="54"/>
      <c r="C292" s="111" t="s">
        <v>72</v>
      </c>
      <c r="D292" s="112" t="s">
        <v>17</v>
      </c>
      <c r="E292" s="112" t="s">
        <v>18</v>
      </c>
      <c r="F292" s="112" t="s">
        <v>5</v>
      </c>
      <c r="G292" s="113" t="s">
        <v>148</v>
      </c>
      <c r="H292" s="112" t="s">
        <v>19</v>
      </c>
      <c r="I292" s="114" t="s">
        <v>132</v>
      </c>
      <c r="J292" s="150"/>
      <c r="K292" s="166"/>
      <c r="L292" s="167"/>
      <c r="M292" s="22"/>
    </row>
    <row r="293" spans="1:13" s="3" customFormat="1" ht="12" customHeight="1" x14ac:dyDescent="0.2">
      <c r="A293" s="54"/>
      <c r="B293" s="81"/>
      <c r="C293" s="115" t="s">
        <v>62</v>
      </c>
      <c r="D293" s="116">
        <f>VLOOKUP(C293, $K$200:$L$207, 2)</f>
        <v>2.0099999999999998</v>
      </c>
      <c r="E293" s="115"/>
      <c r="F293" s="117">
        <f>((E293*2)/1000)*D293</f>
        <v>0</v>
      </c>
      <c r="G293" s="118">
        <f>IF(SUM(G297:G306)&gt;SUM(I297:I306),SUM(G297:G306),SUM(I297:I306))</f>
        <v>0</v>
      </c>
      <c r="H293" s="119">
        <f>I288-(G293*F293)</f>
        <v>20.399999999999999</v>
      </c>
      <c r="I293" s="120">
        <v>16</v>
      </c>
      <c r="J293" s="150"/>
      <c r="K293" s="166"/>
      <c r="L293" s="167"/>
      <c r="M293" s="22"/>
    </row>
    <row r="294" spans="1:13" s="3" customFormat="1" ht="12" customHeight="1" x14ac:dyDescent="0.2">
      <c r="A294" s="54"/>
      <c r="B294" s="121"/>
      <c r="C294" s="121"/>
      <c r="D294" s="121"/>
      <c r="E294" s="122"/>
      <c r="F294" s="121"/>
      <c r="G294" s="121"/>
      <c r="H294" s="121"/>
      <c r="I294" s="121"/>
      <c r="J294" s="150"/>
      <c r="K294" s="166"/>
      <c r="L294" s="167"/>
      <c r="M294" s="22"/>
    </row>
    <row r="295" spans="1:13" s="3" customFormat="1" ht="12.75" customHeight="1" x14ac:dyDescent="0.2">
      <c r="A295" s="54"/>
      <c r="B295" s="254" t="s">
        <v>128</v>
      </c>
      <c r="C295" s="251"/>
      <c r="D295" s="251"/>
      <c r="E295" s="251"/>
      <c r="F295" s="251" t="s">
        <v>60</v>
      </c>
      <c r="G295" s="251"/>
      <c r="H295" s="251" t="s">
        <v>61</v>
      </c>
      <c r="I295" s="252"/>
      <c r="J295" s="150"/>
      <c r="K295" s="166"/>
      <c r="L295" s="167"/>
      <c r="M295" s="22"/>
    </row>
    <row r="296" spans="1:13" s="3" customFormat="1" ht="12" customHeight="1" x14ac:dyDescent="0.2">
      <c r="A296" s="54"/>
      <c r="B296" s="123" t="s">
        <v>0</v>
      </c>
      <c r="C296" s="124" t="s">
        <v>138</v>
      </c>
      <c r="D296" s="253" t="s">
        <v>29</v>
      </c>
      <c r="E296" s="253"/>
      <c r="F296" s="124" t="s">
        <v>22</v>
      </c>
      <c r="G296" s="124" t="s">
        <v>23</v>
      </c>
      <c r="H296" s="124" t="s">
        <v>22</v>
      </c>
      <c r="I296" s="125" t="s">
        <v>23</v>
      </c>
      <c r="J296" s="150"/>
      <c r="K296" s="166"/>
      <c r="L296" s="167"/>
      <c r="M296" s="22"/>
    </row>
    <row r="297" spans="1:13" s="3" customFormat="1" ht="12" customHeight="1" x14ac:dyDescent="0.2">
      <c r="A297" s="54"/>
      <c r="B297" s="115"/>
      <c r="C297" s="126"/>
      <c r="D297" s="255"/>
      <c r="E297" s="255"/>
      <c r="F297" s="127" t="str">
        <f>IF(D297="", "", IF(C297="User Defined", VLOOKUP(D297, 'User Defined'!$B$4:$D$103, 2, FALSE), VLOOKUP(D297, 'Device Database'!$B$33:$D$408, 2, FALSE)))</f>
        <v/>
      </c>
      <c r="G297" s="127" t="str">
        <f>IF(F297&lt;&gt;"", F297*B297, "")</f>
        <v/>
      </c>
      <c r="H297" s="127" t="str">
        <f>IF(D297="", "", IF(C297="User Defined", VLOOKUP(D297, 'User Defined'!$B$4:$D$103, 3, FALSE), VLOOKUP(D297, 'Device Database'!$B$33:$D$408, 3, FALSE)))</f>
        <v/>
      </c>
      <c r="I297" s="127" t="str">
        <f>IF(H297&lt;&gt;"", H297*B297, "")</f>
        <v/>
      </c>
      <c r="J297" s="150"/>
      <c r="K297" s="166"/>
      <c r="L297" s="167"/>
      <c r="M297" s="22"/>
    </row>
    <row r="298" spans="1:13" s="3" customFormat="1" ht="12" customHeight="1" x14ac:dyDescent="0.2">
      <c r="A298" s="54"/>
      <c r="B298" s="56"/>
      <c r="C298" s="128"/>
      <c r="D298" s="256"/>
      <c r="E298" s="256"/>
      <c r="F298" s="127" t="str">
        <f>IF(D298="", "", IF(C298="User Defined", VLOOKUP(D298, 'User Defined'!$B$4:$D$103, 2, FALSE), VLOOKUP(D298, 'Device Database'!$B$33:$D$408, 2, FALSE)))</f>
        <v/>
      </c>
      <c r="G298" s="127" t="str">
        <f t="shared" ref="G298:G306" si="27">IF(F298&lt;&gt;"", F298*B298, "")</f>
        <v/>
      </c>
      <c r="H298" s="127" t="str">
        <f>IF(D298="", "", IF(C298="User Defined", VLOOKUP(D298, 'User Defined'!$B$4:$D$103, 3, FALSE), VLOOKUP(D298, 'Device Database'!$B$33:$D$408, 3, FALSE)))</f>
        <v/>
      </c>
      <c r="I298" s="127" t="str">
        <f t="shared" ref="I298:I306" si="28">IF(H298&lt;&gt;"", H298*B298, "")</f>
        <v/>
      </c>
      <c r="J298" s="150"/>
      <c r="K298" s="166"/>
      <c r="L298" s="167"/>
      <c r="M298" s="22"/>
    </row>
    <row r="299" spans="1:13" s="3" customFormat="1" ht="12" customHeight="1" x14ac:dyDescent="0.2">
      <c r="A299" s="54"/>
      <c r="B299" s="56"/>
      <c r="C299" s="128"/>
      <c r="D299" s="256"/>
      <c r="E299" s="256"/>
      <c r="F299" s="127" t="str">
        <f>IF(D299="", "", IF(C299="User Defined", VLOOKUP(D299, 'User Defined'!$B$4:$D$103, 2, FALSE), VLOOKUP(D299, 'Device Database'!$B$33:$D$408, 2, FALSE)))</f>
        <v/>
      </c>
      <c r="G299" s="127" t="str">
        <f t="shared" si="27"/>
        <v/>
      </c>
      <c r="H299" s="127" t="str">
        <f>IF(D299="", "", IF(C299="User Defined", VLOOKUP(D299, 'User Defined'!$B$4:$D$103, 3, FALSE), VLOOKUP(D299, 'Device Database'!$B$33:$D$408, 3, FALSE)))</f>
        <v/>
      </c>
      <c r="I299" s="127" t="str">
        <f t="shared" si="28"/>
        <v/>
      </c>
      <c r="J299" s="150"/>
      <c r="K299" s="166"/>
      <c r="L299" s="167"/>
      <c r="M299" s="22"/>
    </row>
    <row r="300" spans="1:13" s="3" customFormat="1" ht="12" customHeight="1" x14ac:dyDescent="0.2">
      <c r="A300" s="54"/>
      <c r="B300" s="56"/>
      <c r="C300" s="128"/>
      <c r="D300" s="256"/>
      <c r="E300" s="256"/>
      <c r="F300" s="127" t="str">
        <f>IF(D300="", "", IF(C300="User Defined", VLOOKUP(D300, 'User Defined'!$B$4:$D$103, 2, FALSE), VLOOKUP(D300, 'Device Database'!$B$33:$D$408, 2, FALSE)))</f>
        <v/>
      </c>
      <c r="G300" s="127" t="str">
        <f t="shared" si="27"/>
        <v/>
      </c>
      <c r="H300" s="127" t="str">
        <f>IF(D300="", "", IF(C300="User Defined", VLOOKUP(D300, 'User Defined'!$B$4:$D$103, 3, FALSE), VLOOKUP(D300, 'Device Database'!$B$33:$D$408, 3, FALSE)))</f>
        <v/>
      </c>
      <c r="I300" s="127" t="str">
        <f t="shared" si="28"/>
        <v/>
      </c>
      <c r="J300" s="150"/>
      <c r="K300" s="166"/>
      <c r="L300" s="167"/>
      <c r="M300" s="22"/>
    </row>
    <row r="301" spans="1:13" s="3" customFormat="1" ht="12" customHeight="1" x14ac:dyDescent="0.2">
      <c r="A301" s="54"/>
      <c r="B301" s="56"/>
      <c r="C301" s="128"/>
      <c r="D301" s="257"/>
      <c r="E301" s="258"/>
      <c r="F301" s="127" t="str">
        <f>IF(D301="", "", IF(C301="User Defined", VLOOKUP(D301, 'User Defined'!$B$4:$D$103, 2, FALSE), VLOOKUP(D301, 'Device Database'!$B$33:$D$408, 2, FALSE)))</f>
        <v/>
      </c>
      <c r="G301" s="127" t="str">
        <f t="shared" si="27"/>
        <v/>
      </c>
      <c r="H301" s="127" t="str">
        <f>IF(D301="", "", IF(C301="User Defined", VLOOKUP(D301, 'User Defined'!$B$4:$D$103, 3, FALSE), VLOOKUP(D301, 'Device Database'!$B$33:$D$408, 3, FALSE)))</f>
        <v/>
      </c>
      <c r="I301" s="127" t="str">
        <f t="shared" si="28"/>
        <v/>
      </c>
      <c r="J301" s="150"/>
      <c r="K301" s="166"/>
      <c r="L301" s="167"/>
    </row>
    <row r="302" spans="1:13" s="3" customFormat="1" ht="12" customHeight="1" x14ac:dyDescent="0.2">
      <c r="A302" s="54"/>
      <c r="B302" s="56"/>
      <c r="C302" s="128"/>
      <c r="D302" s="257" t="s">
        <v>216</v>
      </c>
      <c r="E302" s="258"/>
      <c r="F302" s="129"/>
      <c r="G302" s="127" t="str">
        <f t="shared" si="27"/>
        <v/>
      </c>
      <c r="H302" s="129"/>
      <c r="I302" s="127" t="str">
        <f t="shared" si="28"/>
        <v/>
      </c>
      <c r="J302" s="150"/>
      <c r="K302" s="166"/>
      <c r="L302" s="167"/>
    </row>
    <row r="303" spans="1:13" s="3" customFormat="1" ht="12" customHeight="1" x14ac:dyDescent="0.2">
      <c r="A303" s="54"/>
      <c r="B303" s="56"/>
      <c r="C303" s="128"/>
      <c r="D303" s="257" t="s">
        <v>215</v>
      </c>
      <c r="E303" s="258"/>
      <c r="F303" s="129"/>
      <c r="G303" s="127" t="str">
        <f t="shared" si="27"/>
        <v/>
      </c>
      <c r="H303" s="129"/>
      <c r="I303" s="127" t="str">
        <f t="shared" si="28"/>
        <v/>
      </c>
      <c r="J303" s="150"/>
      <c r="K303" s="166"/>
      <c r="L303" s="167"/>
    </row>
    <row r="304" spans="1:13" s="3" customFormat="1" ht="12" customHeight="1" x14ac:dyDescent="0.2">
      <c r="A304" s="54"/>
      <c r="B304" s="56"/>
      <c r="C304" s="130"/>
      <c r="D304" s="257" t="s">
        <v>217</v>
      </c>
      <c r="E304" s="258"/>
      <c r="F304" s="129"/>
      <c r="G304" s="127" t="str">
        <f t="shared" si="27"/>
        <v/>
      </c>
      <c r="H304" s="129"/>
      <c r="I304" s="127" t="str">
        <f t="shared" si="28"/>
        <v/>
      </c>
      <c r="J304" s="150"/>
      <c r="K304" s="166"/>
      <c r="L304" s="167"/>
    </row>
    <row r="305" spans="1:12" s="3" customFormat="1" ht="12" customHeight="1" x14ac:dyDescent="0.2">
      <c r="A305" s="54"/>
      <c r="B305" s="56"/>
      <c r="C305" s="128"/>
      <c r="D305" s="257"/>
      <c r="E305" s="258"/>
      <c r="F305" s="129"/>
      <c r="G305" s="127" t="str">
        <f t="shared" si="27"/>
        <v/>
      </c>
      <c r="H305" s="129"/>
      <c r="I305" s="127" t="str">
        <f t="shared" si="28"/>
        <v/>
      </c>
      <c r="J305" s="150"/>
      <c r="K305" s="166"/>
      <c r="L305" s="167"/>
    </row>
    <row r="306" spans="1:12" s="3" customFormat="1" ht="12" customHeight="1" x14ac:dyDescent="0.2">
      <c r="A306" s="54"/>
      <c r="B306" s="56"/>
      <c r="C306" s="128"/>
      <c r="D306" s="257"/>
      <c r="E306" s="258"/>
      <c r="F306" s="129"/>
      <c r="G306" s="127" t="str">
        <f t="shared" si="27"/>
        <v/>
      </c>
      <c r="H306" s="129"/>
      <c r="I306" s="127" t="str">
        <f t="shared" si="28"/>
        <v/>
      </c>
      <c r="J306" s="150"/>
      <c r="K306" s="166"/>
      <c r="L306" s="167"/>
    </row>
    <row r="307" spans="1:12" s="3" customFormat="1" ht="12.75" customHeight="1" x14ac:dyDescent="0.2">
      <c r="A307" s="54"/>
      <c r="B307" s="259" t="str">
        <f>IF(D290="Doors (Low AC Drop)", "No Standby or Alarm current shown as circuit is used for door holders and will drop out during an AC power loss.", "")</f>
        <v/>
      </c>
      <c r="C307" s="259"/>
      <c r="D307" s="259"/>
      <c r="E307" s="259"/>
      <c r="F307" s="39" t="s">
        <v>130</v>
      </c>
      <c r="G307" s="131">
        <f>IF(D290="Doors (Low AC Drop)",0,SUM(G297:G306))</f>
        <v>0</v>
      </c>
      <c r="H307" s="39" t="s">
        <v>25</v>
      </c>
      <c r="I307" s="131">
        <f>IF(D290="Doors (Low AC Drop)",0,SUM(I297:I306))</f>
        <v>0</v>
      </c>
      <c r="J307" s="150"/>
      <c r="K307" s="166"/>
      <c r="L307" s="167"/>
    </row>
    <row r="308" spans="1:12" s="3" customFormat="1" ht="16.5" customHeight="1" x14ac:dyDescent="0.2">
      <c r="A308" s="54"/>
      <c r="B308" s="260"/>
      <c r="C308" s="260"/>
      <c r="D308" s="260"/>
      <c r="E308" s="260"/>
      <c r="F308" s="39"/>
      <c r="G308" s="86"/>
      <c r="H308" s="39"/>
      <c r="I308" s="86"/>
      <c r="J308" s="150"/>
      <c r="K308" s="166"/>
      <c r="L308" s="167"/>
    </row>
    <row r="309" spans="1:12" s="3" customFormat="1" ht="30" customHeight="1" x14ac:dyDescent="0.2">
      <c r="A309" s="54"/>
      <c r="B309" s="54"/>
      <c r="C309" s="143"/>
      <c r="D309" s="143"/>
      <c r="E309" s="143"/>
      <c r="F309" s="132"/>
      <c r="G309" s="54"/>
      <c r="H309" s="132"/>
      <c r="I309" s="54"/>
      <c r="J309" s="150"/>
      <c r="K309" s="166"/>
      <c r="L309" s="167"/>
    </row>
    <row r="310" spans="1:12" s="3" customFormat="1" ht="15" customHeight="1" x14ac:dyDescent="0.3">
      <c r="A310" s="54"/>
      <c r="B310" s="97" t="s">
        <v>227</v>
      </c>
      <c r="C310" s="98"/>
      <c r="D310" s="98"/>
      <c r="E310" s="99"/>
      <c r="F310" s="99"/>
      <c r="G310" s="281" t="str">
        <f>IF($F$2&lt;&gt;"", $F$2, "")</f>
        <v/>
      </c>
      <c r="H310" s="281"/>
      <c r="I310" s="100" t="str">
        <f>IF($F$10&lt;&gt;"", $F$10, "")</f>
        <v/>
      </c>
      <c r="J310" s="150"/>
      <c r="K310" s="166"/>
      <c r="L310" s="167"/>
    </row>
    <row r="311" spans="1:12" s="3" customFormat="1" ht="11.45" customHeight="1" x14ac:dyDescent="0.2">
      <c r="A311" s="54"/>
      <c r="B311" s="54"/>
      <c r="C311" s="143"/>
      <c r="D311" s="143"/>
      <c r="E311" s="143"/>
      <c r="F311" s="132"/>
      <c r="G311" s="54"/>
      <c r="H311" s="132"/>
      <c r="I311" s="54"/>
      <c r="J311" s="150"/>
      <c r="K311" s="166"/>
      <c r="L311" s="167"/>
    </row>
    <row r="312" spans="1:12" s="3" customFormat="1" ht="16.5" customHeight="1" x14ac:dyDescent="0.2">
      <c r="A312" s="54"/>
      <c r="B312" s="101" t="s">
        <v>222</v>
      </c>
      <c r="C312" s="102"/>
      <c r="D312" s="102"/>
      <c r="E312" s="103" t="s">
        <v>133</v>
      </c>
      <c r="F312" s="104">
        <v>1</v>
      </c>
      <c r="G312" s="104"/>
      <c r="H312" s="103" t="s">
        <v>135</v>
      </c>
      <c r="I312" s="105">
        <f>$I$10</f>
        <v>20.399999999999999</v>
      </c>
      <c r="J312" s="150"/>
      <c r="K312" s="166"/>
      <c r="L312" s="167"/>
    </row>
    <row r="313" spans="1:12" s="3" customFormat="1" ht="11.45" customHeight="1" x14ac:dyDescent="0.2">
      <c r="A313" s="54"/>
      <c r="B313" s="106"/>
      <c r="C313" s="106"/>
      <c r="D313" s="106"/>
      <c r="E313" s="107"/>
      <c r="F313" s="108"/>
      <c r="G313" s="108"/>
      <c r="H313" s="108"/>
      <c r="I313" s="108"/>
      <c r="J313" s="150"/>
      <c r="K313" s="166"/>
      <c r="L313" s="167"/>
    </row>
    <row r="314" spans="1:12" s="3" customFormat="1" ht="11.45" customHeight="1" x14ac:dyDescent="0.2">
      <c r="A314" s="54"/>
      <c r="B314" s="54"/>
      <c r="C314" s="39" t="s">
        <v>131</v>
      </c>
      <c r="D314" s="257"/>
      <c r="E314" s="258"/>
      <c r="F314" s="39" t="s">
        <v>59</v>
      </c>
      <c r="G314" s="261"/>
      <c r="H314" s="262"/>
      <c r="I314" s="54"/>
      <c r="J314" s="150"/>
      <c r="K314" s="166"/>
      <c r="L314" s="167"/>
    </row>
    <row r="315" spans="1:12" s="3" customFormat="1" ht="11.45" customHeight="1" x14ac:dyDescent="0.2">
      <c r="A315" s="54"/>
      <c r="B315" s="54"/>
      <c r="C315" s="54"/>
      <c r="D315" s="109" t="str">
        <f>IF(D314="Door Holder - Low AC Dropout", "* Circuit Standby and Alarm Current will be zero", "")</f>
        <v/>
      </c>
      <c r="E315" s="54"/>
      <c r="F315" s="54"/>
      <c r="G315" s="110"/>
      <c r="H315" s="110"/>
      <c r="I315" s="110"/>
      <c r="J315" s="150"/>
      <c r="K315" s="166"/>
      <c r="L315" s="167"/>
    </row>
    <row r="316" spans="1:12" s="3" customFormat="1" ht="11.45" customHeight="1" x14ac:dyDescent="0.2">
      <c r="A316" s="54"/>
      <c r="B316" s="54"/>
      <c r="C316" s="111" t="s">
        <v>72</v>
      </c>
      <c r="D316" s="112" t="s">
        <v>17</v>
      </c>
      <c r="E316" s="112" t="s">
        <v>18</v>
      </c>
      <c r="F316" s="112" t="s">
        <v>5</v>
      </c>
      <c r="G316" s="113" t="s">
        <v>148</v>
      </c>
      <c r="H316" s="112" t="s">
        <v>19</v>
      </c>
      <c r="I316" s="114" t="s">
        <v>132</v>
      </c>
      <c r="J316" s="150"/>
      <c r="K316" s="166"/>
      <c r="L316" s="167"/>
    </row>
    <row r="317" spans="1:12" s="3" customFormat="1" ht="11.45" customHeight="1" x14ac:dyDescent="0.2">
      <c r="A317" s="54"/>
      <c r="B317" s="81"/>
      <c r="C317" s="115" t="s">
        <v>62</v>
      </c>
      <c r="D317" s="116">
        <f>VLOOKUP(C317, $K$200:$L$207, 2)</f>
        <v>2.0099999999999998</v>
      </c>
      <c r="E317" s="115"/>
      <c r="F317" s="117">
        <f>((E317*2)/1000)*D317</f>
        <v>0</v>
      </c>
      <c r="G317" s="118">
        <f>IF(SUM(G321:G328)&gt;SUM(I321:I328),SUM(G321:G328),SUM(I321:I328))</f>
        <v>0</v>
      </c>
      <c r="H317" s="119">
        <f>I312-(G317*F317)</f>
        <v>20.399999999999999</v>
      </c>
      <c r="I317" s="120">
        <v>16</v>
      </c>
      <c r="J317" s="150"/>
      <c r="K317" s="166"/>
      <c r="L317" s="167"/>
    </row>
    <row r="318" spans="1:12" s="3" customFormat="1" ht="11.45" customHeight="1" x14ac:dyDescent="0.2">
      <c r="A318" s="54"/>
      <c r="B318" s="121"/>
      <c r="C318" s="121"/>
      <c r="D318" s="121"/>
      <c r="E318" s="122"/>
      <c r="F318" s="121"/>
      <c r="G318" s="121"/>
      <c r="H318" s="121"/>
      <c r="I318" s="121"/>
      <c r="J318" s="150"/>
      <c r="K318" s="166"/>
      <c r="L318" s="167"/>
    </row>
    <row r="319" spans="1:12" s="3" customFormat="1" ht="11.45" customHeight="1" x14ac:dyDescent="0.2">
      <c r="A319" s="54"/>
      <c r="B319" s="254" t="s">
        <v>128</v>
      </c>
      <c r="C319" s="251"/>
      <c r="D319" s="251"/>
      <c r="E319" s="251"/>
      <c r="F319" s="251" t="s">
        <v>60</v>
      </c>
      <c r="G319" s="251"/>
      <c r="H319" s="251" t="s">
        <v>61</v>
      </c>
      <c r="I319" s="252"/>
      <c r="J319" s="150"/>
      <c r="K319" s="166"/>
      <c r="L319" s="167"/>
    </row>
    <row r="320" spans="1:12" s="3" customFormat="1" ht="11.45" customHeight="1" x14ac:dyDescent="0.2">
      <c r="A320" s="54"/>
      <c r="B320" s="123" t="s">
        <v>0</v>
      </c>
      <c r="C320" s="124" t="s">
        <v>138</v>
      </c>
      <c r="D320" s="253" t="s">
        <v>29</v>
      </c>
      <c r="E320" s="253"/>
      <c r="F320" s="124" t="s">
        <v>22</v>
      </c>
      <c r="G320" s="124" t="s">
        <v>23</v>
      </c>
      <c r="H320" s="124" t="s">
        <v>22</v>
      </c>
      <c r="I320" s="125" t="s">
        <v>23</v>
      </c>
      <c r="J320" s="150"/>
      <c r="K320" s="166"/>
      <c r="L320" s="167"/>
    </row>
    <row r="321" spans="1:12" s="3" customFormat="1" ht="11.45" customHeight="1" x14ac:dyDescent="0.2">
      <c r="A321" s="54"/>
      <c r="B321" s="115"/>
      <c r="C321" s="126"/>
      <c r="D321" s="255"/>
      <c r="E321" s="255"/>
      <c r="F321" s="127" t="str">
        <f>IF(D321="", "", IF(C321="User Defined", VLOOKUP(D321, 'User Defined'!$B$4:$D$103, 2, FALSE), VLOOKUP(D321, 'Device Database'!$B$33:$D$408, 2, FALSE)))</f>
        <v/>
      </c>
      <c r="G321" s="127" t="str">
        <f>IF(F321&lt;&gt;"", F321*B321, "")</f>
        <v/>
      </c>
      <c r="H321" s="127" t="str">
        <f>IF(D321="", "", IF(C321="User Defined", VLOOKUP(D321, 'User Defined'!$B$4:$D$103, 3, FALSE), VLOOKUP(D321, 'Device Database'!$B$33:$D$408, 3, FALSE)))</f>
        <v/>
      </c>
      <c r="I321" s="127" t="str">
        <f>IF(H321&lt;&gt;"", H321*B321, "")</f>
        <v/>
      </c>
      <c r="J321" s="150"/>
      <c r="K321" s="166"/>
      <c r="L321" s="167"/>
    </row>
    <row r="322" spans="1:12" s="3" customFormat="1" ht="11.45" customHeight="1" x14ac:dyDescent="0.2">
      <c r="A322" s="54"/>
      <c r="B322" s="56"/>
      <c r="C322" s="128"/>
      <c r="D322" s="256"/>
      <c r="E322" s="256"/>
      <c r="F322" s="127" t="str">
        <f>IF(D322="", "", IF(C322="User Defined", VLOOKUP(D322, 'User Defined'!$B$4:$D$103, 2, FALSE), VLOOKUP(D322, 'Device Database'!$B$33:$D$408, 2, FALSE)))</f>
        <v/>
      </c>
      <c r="G322" s="127" t="str">
        <f t="shared" ref="G322:G328" si="29">IF(F322&lt;&gt;"", F322*B322, "")</f>
        <v/>
      </c>
      <c r="H322" s="127" t="str">
        <f>IF(D322="", "", IF(C322="User Defined", VLOOKUP(D322, 'User Defined'!$B$4:$D$103, 3, FALSE), VLOOKUP(D322, 'Device Database'!$B$33:$D$408, 3, FALSE)))</f>
        <v/>
      </c>
      <c r="I322" s="127" t="str">
        <f t="shared" ref="I322:I328" si="30">IF(H322&lt;&gt;"", H322*B322, "")</f>
        <v/>
      </c>
      <c r="J322" s="150"/>
      <c r="K322" s="166"/>
      <c r="L322" s="167"/>
    </row>
    <row r="323" spans="1:12" s="3" customFormat="1" ht="11.45" customHeight="1" x14ac:dyDescent="0.2">
      <c r="A323" s="54"/>
      <c r="B323" s="56"/>
      <c r="C323" s="128"/>
      <c r="D323" s="256"/>
      <c r="E323" s="256"/>
      <c r="F323" s="127" t="str">
        <f>IF(D323="", "", IF(C323="User Defined", VLOOKUP(D323, 'User Defined'!$B$4:$D$103, 2, FALSE), VLOOKUP(D323, 'Device Database'!$B$33:$D$408, 2, FALSE)))</f>
        <v/>
      </c>
      <c r="G323" s="127" t="str">
        <f t="shared" si="29"/>
        <v/>
      </c>
      <c r="H323" s="127" t="str">
        <f>IF(D323="", "", IF(C323="User Defined", VLOOKUP(D323, 'User Defined'!$B$4:$D$103, 3, FALSE), VLOOKUP(D323, 'Device Database'!$B$33:$D$408, 3, FALSE)))</f>
        <v/>
      </c>
      <c r="I323" s="127" t="str">
        <f t="shared" si="30"/>
        <v/>
      </c>
      <c r="J323" s="150"/>
      <c r="K323" s="166"/>
      <c r="L323" s="167"/>
    </row>
    <row r="324" spans="1:12" s="3" customFormat="1" ht="11.45" customHeight="1" x14ac:dyDescent="0.2">
      <c r="A324" s="54"/>
      <c r="B324" s="56"/>
      <c r="C324" s="128"/>
      <c r="D324" s="256"/>
      <c r="E324" s="256"/>
      <c r="F324" s="127" t="str">
        <f>IF(D324="", "", IF(C324="User Defined", VLOOKUP(D324, 'User Defined'!$B$4:$D$103, 2, FALSE), VLOOKUP(D324, 'Device Database'!$B$33:$D$408, 2, FALSE)))</f>
        <v/>
      </c>
      <c r="G324" s="127" t="str">
        <f t="shared" si="29"/>
        <v/>
      </c>
      <c r="H324" s="127" t="str">
        <f>IF(D324="", "", IF(C324="User Defined", VLOOKUP(D324, 'User Defined'!$B$4:$D$103, 3, FALSE), VLOOKUP(D324, 'Device Database'!$B$33:$D$408, 3, FALSE)))</f>
        <v/>
      </c>
      <c r="I324" s="127" t="str">
        <f t="shared" si="30"/>
        <v/>
      </c>
      <c r="J324" s="150"/>
      <c r="K324" s="166"/>
      <c r="L324" s="167"/>
    </row>
    <row r="325" spans="1:12" s="3" customFormat="1" ht="11.45" customHeight="1" x14ac:dyDescent="0.2">
      <c r="A325" s="54"/>
      <c r="B325" s="56"/>
      <c r="C325" s="128"/>
      <c r="D325" s="257"/>
      <c r="E325" s="258"/>
      <c r="F325" s="127" t="str">
        <f>IF(D325="", "", IF(C325="User Defined", VLOOKUP(D325, 'User Defined'!$B$4:$D$103, 2, FALSE), VLOOKUP(D325, 'Device Database'!$B$33:$D$408, 2, FALSE)))</f>
        <v/>
      </c>
      <c r="G325" s="127" t="str">
        <f t="shared" si="29"/>
        <v/>
      </c>
      <c r="H325" s="127" t="str">
        <f>IF(D325="", "", IF(C325="User Defined", VLOOKUP(D325, 'User Defined'!$B$4:$D$103, 3, FALSE), VLOOKUP(D325, 'Device Database'!$B$33:$D$408, 3, FALSE)))</f>
        <v/>
      </c>
      <c r="I325" s="127" t="str">
        <f t="shared" si="30"/>
        <v/>
      </c>
      <c r="J325" s="150"/>
      <c r="K325" s="166"/>
      <c r="L325" s="167"/>
    </row>
    <row r="326" spans="1:12" s="3" customFormat="1" ht="11.45" customHeight="1" x14ac:dyDescent="0.2">
      <c r="A326" s="54"/>
      <c r="B326" s="56"/>
      <c r="C326" s="128"/>
      <c r="D326" s="257" t="s">
        <v>216</v>
      </c>
      <c r="E326" s="258"/>
      <c r="F326" s="129"/>
      <c r="G326" s="127" t="str">
        <f t="shared" si="29"/>
        <v/>
      </c>
      <c r="H326" s="129"/>
      <c r="I326" s="127" t="str">
        <f t="shared" si="30"/>
        <v/>
      </c>
      <c r="J326" s="150"/>
      <c r="K326" s="166"/>
      <c r="L326" s="167"/>
    </row>
    <row r="327" spans="1:12" s="3" customFormat="1" ht="11.45" customHeight="1" x14ac:dyDescent="0.2">
      <c r="A327" s="54"/>
      <c r="B327" s="56"/>
      <c r="C327" s="128"/>
      <c r="D327" s="257" t="s">
        <v>740</v>
      </c>
      <c r="E327" s="258"/>
      <c r="F327" s="129"/>
      <c r="G327" s="127" t="str">
        <f t="shared" si="29"/>
        <v/>
      </c>
      <c r="H327" s="129"/>
      <c r="I327" s="127" t="str">
        <f t="shared" si="30"/>
        <v/>
      </c>
      <c r="J327" s="150"/>
      <c r="K327" s="166"/>
      <c r="L327" s="167"/>
    </row>
    <row r="328" spans="1:12" s="3" customFormat="1" ht="11.45" customHeight="1" x14ac:dyDescent="0.2">
      <c r="A328" s="54"/>
      <c r="B328" s="56"/>
      <c r="C328" s="130"/>
      <c r="D328" s="257" t="s">
        <v>217</v>
      </c>
      <c r="E328" s="258"/>
      <c r="F328" s="129"/>
      <c r="G328" s="127" t="str">
        <f t="shared" si="29"/>
        <v/>
      </c>
      <c r="H328" s="129"/>
      <c r="I328" s="127" t="str">
        <f t="shared" si="30"/>
        <v/>
      </c>
      <c r="J328" s="150"/>
      <c r="K328" s="166"/>
      <c r="L328" s="167"/>
    </row>
    <row r="329" spans="1:12" s="3" customFormat="1" ht="11.45" customHeight="1" x14ac:dyDescent="0.2">
      <c r="A329" s="54"/>
      <c r="B329" s="259" t="str">
        <f>IF(D314="Doors (Low AC Drop)", "No Standby or Alarm current shown as circuit is used for door holders and will drop out during an AC power loss.", "")</f>
        <v/>
      </c>
      <c r="C329" s="259"/>
      <c r="D329" s="259"/>
      <c r="E329" s="259"/>
      <c r="F329" s="39" t="s">
        <v>130</v>
      </c>
      <c r="G329" s="131">
        <f>IF(D314="Doors (Low AC Drop)",0,SUM(G321:G328))</f>
        <v>0</v>
      </c>
      <c r="H329" s="39" t="s">
        <v>25</v>
      </c>
      <c r="I329" s="131">
        <f>IF(D314="Doors (Low AC Drop)",0,SUM(I321:I328))</f>
        <v>0</v>
      </c>
      <c r="J329" s="150"/>
      <c r="K329" s="166"/>
      <c r="L329" s="167"/>
    </row>
    <row r="330" spans="1:12" s="3" customFormat="1" ht="11.45" customHeight="1" x14ac:dyDescent="0.2">
      <c r="A330" s="54"/>
      <c r="B330" s="260"/>
      <c r="C330" s="260"/>
      <c r="D330" s="260"/>
      <c r="E330" s="260"/>
      <c r="F330" s="132"/>
      <c r="G330" s="54"/>
      <c r="H330" s="132"/>
      <c r="I330" s="54"/>
      <c r="J330" s="150"/>
      <c r="K330" s="166"/>
      <c r="L330" s="167"/>
    </row>
    <row r="331" spans="1:12" s="3" customFormat="1" ht="16.5" customHeight="1" x14ac:dyDescent="0.2">
      <c r="A331" s="54"/>
      <c r="B331" s="101" t="s">
        <v>223</v>
      </c>
      <c r="C331" s="102"/>
      <c r="D331" s="102"/>
      <c r="E331" s="103" t="s">
        <v>133</v>
      </c>
      <c r="F331" s="104">
        <v>1</v>
      </c>
      <c r="G331" s="104"/>
      <c r="H331" s="103" t="s">
        <v>135</v>
      </c>
      <c r="I331" s="105">
        <f>$I$10</f>
        <v>20.399999999999999</v>
      </c>
      <c r="J331" s="150"/>
      <c r="K331" s="166"/>
      <c r="L331" s="167"/>
    </row>
    <row r="332" spans="1:12" s="3" customFormat="1" ht="11.45" customHeight="1" x14ac:dyDescent="0.2">
      <c r="A332" s="54"/>
      <c r="B332" s="106"/>
      <c r="C332" s="106"/>
      <c r="D332" s="106"/>
      <c r="E332" s="107"/>
      <c r="F332" s="108"/>
      <c r="G332" s="108"/>
      <c r="H332" s="108"/>
      <c r="I332" s="108"/>
      <c r="J332" s="150"/>
      <c r="K332" s="166"/>
      <c r="L332" s="167"/>
    </row>
    <row r="333" spans="1:12" s="3" customFormat="1" ht="11.45" customHeight="1" x14ac:dyDescent="0.2">
      <c r="A333" s="54"/>
      <c r="B333" s="54"/>
      <c r="C333" s="39" t="s">
        <v>131</v>
      </c>
      <c r="D333" s="257"/>
      <c r="E333" s="258"/>
      <c r="F333" s="39" t="s">
        <v>59</v>
      </c>
      <c r="G333" s="261"/>
      <c r="H333" s="262"/>
      <c r="I333" s="54"/>
      <c r="J333" s="150"/>
      <c r="K333" s="166"/>
      <c r="L333" s="167"/>
    </row>
    <row r="334" spans="1:12" s="3" customFormat="1" ht="11.45" customHeight="1" x14ac:dyDescent="0.2">
      <c r="A334" s="54"/>
      <c r="B334" s="54"/>
      <c r="C334" s="54"/>
      <c r="D334" s="109" t="str">
        <f>IF(D333="Door Holder - Low AC Dropout", "* Circuit Standby and Alarm Current will be zero", "")</f>
        <v/>
      </c>
      <c r="E334" s="54"/>
      <c r="F334" s="54"/>
      <c r="G334" s="110"/>
      <c r="H334" s="110"/>
      <c r="I334" s="110"/>
      <c r="J334" s="150"/>
      <c r="K334" s="166"/>
      <c r="L334" s="167"/>
    </row>
    <row r="335" spans="1:12" s="3" customFormat="1" ht="11.45" customHeight="1" x14ac:dyDescent="0.2">
      <c r="A335" s="54"/>
      <c r="B335" s="54"/>
      <c r="C335" s="111" t="s">
        <v>72</v>
      </c>
      <c r="D335" s="112" t="s">
        <v>17</v>
      </c>
      <c r="E335" s="112" t="s">
        <v>18</v>
      </c>
      <c r="F335" s="112" t="s">
        <v>5</v>
      </c>
      <c r="G335" s="113" t="s">
        <v>148</v>
      </c>
      <c r="H335" s="112" t="s">
        <v>19</v>
      </c>
      <c r="I335" s="114" t="s">
        <v>132</v>
      </c>
      <c r="J335" s="150"/>
      <c r="K335" s="166"/>
      <c r="L335" s="167"/>
    </row>
    <row r="336" spans="1:12" s="3" customFormat="1" ht="11.45" customHeight="1" x14ac:dyDescent="0.2">
      <c r="A336" s="54"/>
      <c r="B336" s="81"/>
      <c r="C336" s="115" t="s">
        <v>62</v>
      </c>
      <c r="D336" s="116">
        <f>VLOOKUP(C336, $K$200:$L$207, 2)</f>
        <v>2.0099999999999998</v>
      </c>
      <c r="E336" s="115"/>
      <c r="F336" s="117">
        <f>((E336*2)/1000)*D336</f>
        <v>0</v>
      </c>
      <c r="G336" s="118">
        <f>IF(SUM(G340:G347)&gt;SUM(I340:I347),SUM(G340:G347),SUM(I340:I347))</f>
        <v>0</v>
      </c>
      <c r="H336" s="119">
        <f>I331-(G336*F336)</f>
        <v>20.399999999999999</v>
      </c>
      <c r="I336" s="120">
        <v>16</v>
      </c>
      <c r="J336" s="150"/>
      <c r="K336" s="166"/>
      <c r="L336" s="167"/>
    </row>
    <row r="337" spans="1:12" s="3" customFormat="1" ht="11.45" customHeight="1" x14ac:dyDescent="0.2">
      <c r="A337" s="54"/>
      <c r="B337" s="121"/>
      <c r="C337" s="121"/>
      <c r="D337" s="121"/>
      <c r="E337" s="122"/>
      <c r="F337" s="121"/>
      <c r="G337" s="121"/>
      <c r="H337" s="121"/>
      <c r="I337" s="121"/>
      <c r="J337" s="150"/>
      <c r="K337" s="166"/>
      <c r="L337" s="167"/>
    </row>
    <row r="338" spans="1:12" s="3" customFormat="1" ht="11.45" customHeight="1" x14ac:dyDescent="0.2">
      <c r="A338" s="54"/>
      <c r="B338" s="254" t="s">
        <v>128</v>
      </c>
      <c r="C338" s="251"/>
      <c r="D338" s="251"/>
      <c r="E338" s="251"/>
      <c r="F338" s="251" t="s">
        <v>60</v>
      </c>
      <c r="G338" s="251"/>
      <c r="H338" s="251" t="s">
        <v>61</v>
      </c>
      <c r="I338" s="252"/>
      <c r="J338" s="150"/>
      <c r="K338" s="166"/>
      <c r="L338" s="167"/>
    </row>
    <row r="339" spans="1:12" s="3" customFormat="1" ht="11.45" customHeight="1" x14ac:dyDescent="0.2">
      <c r="A339" s="54"/>
      <c r="B339" s="123" t="s">
        <v>0</v>
      </c>
      <c r="C339" s="124" t="s">
        <v>138</v>
      </c>
      <c r="D339" s="253" t="s">
        <v>29</v>
      </c>
      <c r="E339" s="253"/>
      <c r="F339" s="124" t="s">
        <v>22</v>
      </c>
      <c r="G339" s="124" t="s">
        <v>23</v>
      </c>
      <c r="H339" s="124" t="s">
        <v>22</v>
      </c>
      <c r="I339" s="125" t="s">
        <v>23</v>
      </c>
      <c r="J339" s="150"/>
      <c r="K339" s="166"/>
      <c r="L339" s="167"/>
    </row>
    <row r="340" spans="1:12" s="3" customFormat="1" ht="11.45" customHeight="1" x14ac:dyDescent="0.2">
      <c r="A340" s="54"/>
      <c r="B340" s="115"/>
      <c r="C340" s="126"/>
      <c r="D340" s="255"/>
      <c r="E340" s="255"/>
      <c r="F340" s="127" t="str">
        <f>IF(D340="", "", IF(C340="User Defined", VLOOKUP(D340, 'User Defined'!$B$4:$D$103, 2, FALSE), VLOOKUP(D340, 'Device Database'!$B$33:$D$408, 2, FALSE)))</f>
        <v/>
      </c>
      <c r="G340" s="127" t="str">
        <f>IF(F340&lt;&gt;"", F340*B340, "")</f>
        <v/>
      </c>
      <c r="H340" s="127" t="str">
        <f>IF(D340="", "", IF(C340="User Defined", VLOOKUP(D340, 'User Defined'!$B$4:$D$103, 3, FALSE), VLOOKUP(D340, 'Device Database'!$B$33:$D$408, 3, FALSE)))</f>
        <v/>
      </c>
      <c r="I340" s="127" t="str">
        <f>IF(H340&lt;&gt;"", H340*B340, "")</f>
        <v/>
      </c>
      <c r="J340" s="150"/>
      <c r="K340" s="166"/>
      <c r="L340" s="167"/>
    </row>
    <row r="341" spans="1:12" s="3" customFormat="1" ht="11.45" customHeight="1" x14ac:dyDescent="0.2">
      <c r="A341" s="54"/>
      <c r="B341" s="56"/>
      <c r="C341" s="128"/>
      <c r="D341" s="256"/>
      <c r="E341" s="256"/>
      <c r="F341" s="127" t="str">
        <f>IF(D341="", "", IF(C341="User Defined", VLOOKUP(D341, 'User Defined'!$B$4:$D$103, 2, FALSE), VLOOKUP(D341, 'Device Database'!$B$33:$D$408, 2, FALSE)))</f>
        <v/>
      </c>
      <c r="G341" s="127" t="str">
        <f t="shared" ref="G341:G347" si="31">IF(F341&lt;&gt;"", F341*B341, "")</f>
        <v/>
      </c>
      <c r="H341" s="127" t="str">
        <f>IF(D341="", "", IF(C341="User Defined", VLOOKUP(D341, 'User Defined'!$B$4:$D$103, 3, FALSE), VLOOKUP(D341, 'Device Database'!$B$33:$D$408, 3, FALSE)))</f>
        <v/>
      </c>
      <c r="I341" s="127" t="str">
        <f t="shared" ref="I341:I347" si="32">IF(H341&lt;&gt;"", H341*B341, "")</f>
        <v/>
      </c>
      <c r="J341" s="150"/>
      <c r="K341" s="166"/>
      <c r="L341" s="167"/>
    </row>
    <row r="342" spans="1:12" s="3" customFormat="1" ht="11.45" customHeight="1" x14ac:dyDescent="0.2">
      <c r="A342" s="54"/>
      <c r="B342" s="56"/>
      <c r="C342" s="128"/>
      <c r="D342" s="256"/>
      <c r="E342" s="256"/>
      <c r="F342" s="127" t="str">
        <f>IF(D342="", "", IF(C342="User Defined", VLOOKUP(D342, 'User Defined'!$B$4:$D$103, 2, FALSE), VLOOKUP(D342, 'Device Database'!$B$33:$D$408, 2, FALSE)))</f>
        <v/>
      </c>
      <c r="G342" s="127" t="str">
        <f t="shared" si="31"/>
        <v/>
      </c>
      <c r="H342" s="127" t="str">
        <f>IF(D342="", "", IF(C342="User Defined", VLOOKUP(D342, 'User Defined'!$B$4:$D$103, 3, FALSE), VLOOKUP(D342, 'Device Database'!$B$33:$D$408, 3, FALSE)))</f>
        <v/>
      </c>
      <c r="I342" s="127" t="str">
        <f t="shared" si="32"/>
        <v/>
      </c>
      <c r="J342" s="150"/>
      <c r="K342" s="166"/>
      <c r="L342" s="167"/>
    </row>
    <row r="343" spans="1:12" s="3" customFormat="1" ht="11.45" customHeight="1" x14ac:dyDescent="0.2">
      <c r="A343" s="54"/>
      <c r="B343" s="56"/>
      <c r="C343" s="128"/>
      <c r="D343" s="256"/>
      <c r="E343" s="256"/>
      <c r="F343" s="127" t="str">
        <f>IF(D343="", "", IF(C343="User Defined", VLOOKUP(D343, 'User Defined'!$B$4:$D$103, 2, FALSE), VLOOKUP(D343, 'Device Database'!$B$33:$D$408, 2, FALSE)))</f>
        <v/>
      </c>
      <c r="G343" s="127" t="str">
        <f t="shared" si="31"/>
        <v/>
      </c>
      <c r="H343" s="127" t="str">
        <f>IF(D343="", "", IF(C343="User Defined", VLOOKUP(D343, 'User Defined'!$B$4:$D$103, 3, FALSE), VLOOKUP(D343, 'Device Database'!$B$33:$D$408, 3, FALSE)))</f>
        <v/>
      </c>
      <c r="I343" s="127" t="str">
        <f t="shared" si="32"/>
        <v/>
      </c>
      <c r="J343" s="150"/>
      <c r="K343" s="166"/>
      <c r="L343" s="167"/>
    </row>
    <row r="344" spans="1:12" s="3" customFormat="1" ht="11.45" customHeight="1" x14ac:dyDescent="0.2">
      <c r="A344" s="54"/>
      <c r="B344" s="56"/>
      <c r="C344" s="128"/>
      <c r="D344" s="257"/>
      <c r="E344" s="258"/>
      <c r="F344" s="127" t="str">
        <f>IF(D344="", "", IF(C344="User Defined", VLOOKUP(D344, 'User Defined'!$B$4:$D$103, 2, FALSE), VLOOKUP(D344, 'Device Database'!$B$33:$D$408, 2, FALSE)))</f>
        <v/>
      </c>
      <c r="G344" s="127" t="str">
        <f t="shared" si="31"/>
        <v/>
      </c>
      <c r="H344" s="127" t="str">
        <f>IF(D344="", "", IF(C344="User Defined", VLOOKUP(D344, 'User Defined'!$B$4:$D$103, 3, FALSE), VLOOKUP(D344, 'Device Database'!$B$33:$D$408, 3, FALSE)))</f>
        <v/>
      </c>
      <c r="I344" s="127" t="str">
        <f t="shared" si="32"/>
        <v/>
      </c>
      <c r="J344" s="150"/>
      <c r="K344" s="166"/>
      <c r="L344" s="167"/>
    </row>
    <row r="345" spans="1:12" s="3" customFormat="1" ht="11.45" customHeight="1" x14ac:dyDescent="0.2">
      <c r="A345" s="54"/>
      <c r="B345" s="56"/>
      <c r="C345" s="128"/>
      <c r="D345" s="257" t="s">
        <v>216</v>
      </c>
      <c r="E345" s="258"/>
      <c r="F345" s="129"/>
      <c r="G345" s="127" t="str">
        <f t="shared" si="31"/>
        <v/>
      </c>
      <c r="H345" s="129"/>
      <c r="I345" s="127" t="str">
        <f t="shared" si="32"/>
        <v/>
      </c>
      <c r="J345" s="150"/>
      <c r="K345" s="166"/>
      <c r="L345" s="167"/>
    </row>
    <row r="346" spans="1:12" s="3" customFormat="1" ht="11.45" customHeight="1" x14ac:dyDescent="0.2">
      <c r="A346" s="54"/>
      <c r="B346" s="56"/>
      <c r="C346" s="128"/>
      <c r="D346" s="257" t="s">
        <v>740</v>
      </c>
      <c r="E346" s="258"/>
      <c r="F346" s="129"/>
      <c r="G346" s="127" t="str">
        <f t="shared" si="31"/>
        <v/>
      </c>
      <c r="H346" s="129"/>
      <c r="I346" s="127" t="str">
        <f t="shared" si="32"/>
        <v/>
      </c>
      <c r="J346" s="150"/>
      <c r="K346" s="166"/>
      <c r="L346" s="167"/>
    </row>
    <row r="347" spans="1:12" s="3" customFormat="1" ht="11.45" customHeight="1" x14ac:dyDescent="0.2">
      <c r="A347" s="54"/>
      <c r="B347" s="56"/>
      <c r="C347" s="130"/>
      <c r="D347" s="257" t="s">
        <v>217</v>
      </c>
      <c r="E347" s="258"/>
      <c r="F347" s="129"/>
      <c r="G347" s="127" t="str">
        <f t="shared" si="31"/>
        <v/>
      </c>
      <c r="H347" s="129"/>
      <c r="I347" s="127" t="str">
        <f t="shared" si="32"/>
        <v/>
      </c>
      <c r="J347" s="150"/>
      <c r="K347" s="166"/>
      <c r="L347" s="167"/>
    </row>
    <row r="348" spans="1:12" s="3" customFormat="1" ht="11.45" customHeight="1" x14ac:dyDescent="0.2">
      <c r="A348" s="54"/>
      <c r="B348" s="259" t="str">
        <f>IF(D333="Doors (Low AC Drop)", "No Standby or Alarm current shown as circuit is used for door holders and will drop out during an AC power loss.", "")</f>
        <v/>
      </c>
      <c r="C348" s="259"/>
      <c r="D348" s="259"/>
      <c r="E348" s="259"/>
      <c r="F348" s="39" t="s">
        <v>130</v>
      </c>
      <c r="G348" s="131">
        <f>IF(D333="Doors (Low AC Drop)",0,SUM(G340:G347))</f>
        <v>0</v>
      </c>
      <c r="H348" s="39" t="s">
        <v>25</v>
      </c>
      <c r="I348" s="131">
        <f>IF(D333="Doors (Low AC Drop)",0,SUM(I340:I347))</f>
        <v>0</v>
      </c>
      <c r="J348" s="150"/>
      <c r="K348" s="166"/>
      <c r="L348" s="167"/>
    </row>
    <row r="349" spans="1:12" s="3" customFormat="1" ht="11.45" customHeight="1" x14ac:dyDescent="0.2">
      <c r="A349" s="54"/>
      <c r="B349" s="260"/>
      <c r="C349" s="260"/>
      <c r="D349" s="260"/>
      <c r="E349" s="260"/>
      <c r="F349" s="39"/>
      <c r="G349" s="86"/>
      <c r="H349" s="39"/>
      <c r="I349" s="86"/>
      <c r="J349" s="150"/>
      <c r="K349" s="166"/>
      <c r="L349" s="167"/>
    </row>
    <row r="350" spans="1:12" s="3" customFormat="1" ht="16.5" customHeight="1" x14ac:dyDescent="0.2">
      <c r="A350" s="54"/>
      <c r="B350" s="101" t="s">
        <v>249</v>
      </c>
      <c r="C350" s="102"/>
      <c r="D350" s="102"/>
      <c r="E350" s="103" t="s">
        <v>133</v>
      </c>
      <c r="F350" s="104">
        <v>1</v>
      </c>
      <c r="G350" s="104"/>
      <c r="H350" s="103" t="s">
        <v>135</v>
      </c>
      <c r="I350" s="105">
        <f>$I$10</f>
        <v>20.399999999999999</v>
      </c>
      <c r="J350" s="150"/>
      <c r="K350" s="166"/>
      <c r="L350" s="167"/>
    </row>
    <row r="351" spans="1:12" s="3" customFormat="1" ht="11.45" customHeight="1" x14ac:dyDescent="0.2">
      <c r="A351" s="54"/>
      <c r="B351" s="106"/>
      <c r="C351" s="106"/>
      <c r="D351" s="106"/>
      <c r="E351" s="107"/>
      <c r="F351" s="108"/>
      <c r="G351" s="108"/>
      <c r="H351" s="108"/>
      <c r="I351" s="108"/>
      <c r="J351" s="150"/>
      <c r="K351" s="166"/>
      <c r="L351" s="167"/>
    </row>
    <row r="352" spans="1:12" s="3" customFormat="1" ht="11.45" customHeight="1" x14ac:dyDescent="0.2">
      <c r="A352" s="54"/>
      <c r="B352" s="54"/>
      <c r="C352" s="39" t="s">
        <v>131</v>
      </c>
      <c r="D352" s="257"/>
      <c r="E352" s="258"/>
      <c r="F352" s="39" t="s">
        <v>59</v>
      </c>
      <c r="G352" s="261"/>
      <c r="H352" s="262"/>
      <c r="I352" s="54"/>
      <c r="J352" s="150"/>
      <c r="K352" s="166"/>
      <c r="L352" s="167"/>
    </row>
    <row r="353" spans="1:12" s="3" customFormat="1" ht="11.45" customHeight="1" x14ac:dyDescent="0.2">
      <c r="A353" s="54"/>
      <c r="B353" s="54"/>
      <c r="C353" s="54"/>
      <c r="D353" s="109" t="str">
        <f>IF(D352="Door Holder - Low AC Dropout", "* Circuit Standby and Alarm Current will be zero", "")</f>
        <v/>
      </c>
      <c r="E353" s="54"/>
      <c r="F353" s="54"/>
      <c r="G353" s="110"/>
      <c r="H353" s="110"/>
      <c r="I353" s="110"/>
      <c r="J353" s="150"/>
      <c r="K353" s="166"/>
      <c r="L353" s="167"/>
    </row>
    <row r="354" spans="1:12" s="3" customFormat="1" ht="11.45" customHeight="1" x14ac:dyDescent="0.2">
      <c r="A354" s="54"/>
      <c r="B354" s="54"/>
      <c r="C354" s="111" t="s">
        <v>72</v>
      </c>
      <c r="D354" s="112" t="s">
        <v>17</v>
      </c>
      <c r="E354" s="112" t="s">
        <v>18</v>
      </c>
      <c r="F354" s="112" t="s">
        <v>5</v>
      </c>
      <c r="G354" s="113" t="s">
        <v>148</v>
      </c>
      <c r="H354" s="112" t="s">
        <v>19</v>
      </c>
      <c r="I354" s="114" t="s">
        <v>132</v>
      </c>
      <c r="J354" s="150"/>
      <c r="K354" s="166"/>
      <c r="L354" s="167"/>
    </row>
    <row r="355" spans="1:12" s="3" customFormat="1" ht="11.45" customHeight="1" x14ac:dyDescent="0.2">
      <c r="A355" s="54"/>
      <c r="B355" s="81"/>
      <c r="C355" s="115" t="s">
        <v>62</v>
      </c>
      <c r="D355" s="116">
        <f>VLOOKUP(C355, $K$200:$L$207, 2)</f>
        <v>2.0099999999999998</v>
      </c>
      <c r="E355" s="115"/>
      <c r="F355" s="117">
        <f>((E355*2)/1000)*D355</f>
        <v>0</v>
      </c>
      <c r="G355" s="118">
        <f>IF(SUM(G359:G366)&gt;SUM(I359:I366),SUM(G359:G366),SUM(I359:I366))</f>
        <v>0</v>
      </c>
      <c r="H355" s="119">
        <f>I350-(G355*F355)</f>
        <v>20.399999999999999</v>
      </c>
      <c r="I355" s="120">
        <v>16</v>
      </c>
      <c r="J355" s="150"/>
      <c r="K355" s="166"/>
      <c r="L355" s="167"/>
    </row>
    <row r="356" spans="1:12" s="3" customFormat="1" ht="11.45" customHeight="1" x14ac:dyDescent="0.2">
      <c r="A356" s="54"/>
      <c r="B356" s="121"/>
      <c r="C356" s="121"/>
      <c r="D356" s="121"/>
      <c r="E356" s="122"/>
      <c r="F356" s="121"/>
      <c r="G356" s="121"/>
      <c r="H356" s="121"/>
      <c r="I356" s="121"/>
      <c r="J356" s="150"/>
      <c r="K356" s="166"/>
      <c r="L356" s="167"/>
    </row>
    <row r="357" spans="1:12" s="3" customFormat="1" ht="11.45" customHeight="1" x14ac:dyDescent="0.2">
      <c r="A357" s="54"/>
      <c r="B357" s="254" t="s">
        <v>128</v>
      </c>
      <c r="C357" s="251"/>
      <c r="D357" s="251"/>
      <c r="E357" s="251"/>
      <c r="F357" s="251" t="s">
        <v>60</v>
      </c>
      <c r="G357" s="251"/>
      <c r="H357" s="251" t="s">
        <v>61</v>
      </c>
      <c r="I357" s="252"/>
      <c r="J357" s="150"/>
      <c r="K357" s="166"/>
      <c r="L357" s="167"/>
    </row>
    <row r="358" spans="1:12" s="3" customFormat="1" ht="11.45" customHeight="1" x14ac:dyDescent="0.2">
      <c r="A358" s="54"/>
      <c r="B358" s="123" t="s">
        <v>0</v>
      </c>
      <c r="C358" s="124" t="s">
        <v>138</v>
      </c>
      <c r="D358" s="253" t="s">
        <v>29</v>
      </c>
      <c r="E358" s="253"/>
      <c r="F358" s="124" t="s">
        <v>22</v>
      </c>
      <c r="G358" s="124" t="s">
        <v>23</v>
      </c>
      <c r="H358" s="124" t="s">
        <v>22</v>
      </c>
      <c r="I358" s="125" t="s">
        <v>23</v>
      </c>
      <c r="J358" s="150"/>
      <c r="K358" s="91"/>
      <c r="L358" s="167"/>
    </row>
    <row r="359" spans="1:12" s="3" customFormat="1" ht="11.45" customHeight="1" x14ac:dyDescent="0.2">
      <c r="A359" s="54"/>
      <c r="B359" s="115"/>
      <c r="C359" s="126"/>
      <c r="D359" s="255"/>
      <c r="E359" s="255"/>
      <c r="F359" s="127" t="str">
        <f>IF(D359="", "", IF(C359="User Defined", VLOOKUP(D359, 'User Defined'!$B$4:$D$103, 2, FALSE), VLOOKUP(D359, 'Device Database'!$B$33:$D$408, 2, FALSE)))</f>
        <v/>
      </c>
      <c r="G359" s="127" t="str">
        <f>IF(F359&lt;&gt;"", F359*B359, "")</f>
        <v/>
      </c>
      <c r="H359" s="127" t="str">
        <f>IF(D359="", "", IF(C359="User Defined", VLOOKUP(D359, 'User Defined'!$B$4:$D$103, 3, FALSE), VLOOKUP(D359, 'Device Database'!$B$33:$D$408, 3, FALSE)))</f>
        <v/>
      </c>
      <c r="I359" s="127" t="str">
        <f>IF(H359&lt;&gt;"", H359*B359, "")</f>
        <v/>
      </c>
      <c r="J359" s="150"/>
      <c r="K359" s="91"/>
      <c r="L359" s="167"/>
    </row>
    <row r="360" spans="1:12" s="3" customFormat="1" ht="11.45" customHeight="1" x14ac:dyDescent="0.2">
      <c r="A360" s="54"/>
      <c r="B360" s="56"/>
      <c r="C360" s="128"/>
      <c r="D360" s="256"/>
      <c r="E360" s="256"/>
      <c r="F360" s="127" t="str">
        <f>IF(D360="", "", IF(C360="User Defined", VLOOKUP(D360, 'User Defined'!$B$4:$D$103, 2, FALSE), VLOOKUP(D360, 'Device Database'!$B$33:$D$408, 2, FALSE)))</f>
        <v/>
      </c>
      <c r="G360" s="127" t="str">
        <f t="shared" ref="G360:G366" si="33">IF(F360&lt;&gt;"", F360*B360, "")</f>
        <v/>
      </c>
      <c r="H360" s="127" t="str">
        <f>IF(D360="", "", IF(C360="User Defined", VLOOKUP(D360, 'User Defined'!$B$4:$D$103, 3, FALSE), VLOOKUP(D360, 'Device Database'!$B$33:$D$408, 3, FALSE)))</f>
        <v/>
      </c>
      <c r="I360" s="127" t="str">
        <f t="shared" ref="I360:I366" si="34">IF(H360&lt;&gt;"", H360*B360, "")</f>
        <v/>
      </c>
      <c r="J360" s="150"/>
      <c r="K360" s="91"/>
      <c r="L360" s="167"/>
    </row>
    <row r="361" spans="1:12" s="3" customFormat="1" ht="11.45" customHeight="1" x14ac:dyDescent="0.2">
      <c r="A361" s="54"/>
      <c r="B361" s="56"/>
      <c r="C361" s="128"/>
      <c r="D361" s="256"/>
      <c r="E361" s="256"/>
      <c r="F361" s="127" t="str">
        <f>IF(D361="", "", IF(C361="User Defined", VLOOKUP(D361, 'User Defined'!$B$4:$D$103, 2, FALSE), VLOOKUP(D361, 'Device Database'!$B$33:$D$408, 2, FALSE)))</f>
        <v/>
      </c>
      <c r="G361" s="127" t="str">
        <f t="shared" si="33"/>
        <v/>
      </c>
      <c r="H361" s="127" t="str">
        <f>IF(D361="", "", IF(C361="User Defined", VLOOKUP(D361, 'User Defined'!$B$4:$D$103, 3, FALSE), VLOOKUP(D361, 'Device Database'!$B$33:$D$408, 3, FALSE)))</f>
        <v/>
      </c>
      <c r="I361" s="127" t="str">
        <f t="shared" si="34"/>
        <v/>
      </c>
      <c r="J361" s="150"/>
      <c r="K361" s="91"/>
      <c r="L361" s="167"/>
    </row>
    <row r="362" spans="1:12" s="3" customFormat="1" ht="11.45" customHeight="1" x14ac:dyDescent="0.2">
      <c r="A362" s="54"/>
      <c r="B362" s="56"/>
      <c r="C362" s="128"/>
      <c r="D362" s="256"/>
      <c r="E362" s="256"/>
      <c r="F362" s="127" t="str">
        <f>IF(D362="", "", IF(C362="User Defined", VLOOKUP(D362, 'User Defined'!$B$4:$D$103, 2, FALSE), VLOOKUP(D362, 'Device Database'!$B$33:$D$408, 2, FALSE)))</f>
        <v/>
      </c>
      <c r="G362" s="127" t="str">
        <f t="shared" si="33"/>
        <v/>
      </c>
      <c r="H362" s="127" t="str">
        <f>IF(D362="", "", IF(C362="User Defined", VLOOKUP(D362, 'User Defined'!$B$4:$D$103, 3, FALSE), VLOOKUP(D362, 'Device Database'!$B$33:$D$408, 3, FALSE)))</f>
        <v/>
      </c>
      <c r="I362" s="127" t="str">
        <f t="shared" si="34"/>
        <v/>
      </c>
      <c r="J362" s="150"/>
      <c r="K362" s="91"/>
      <c r="L362" s="167"/>
    </row>
    <row r="363" spans="1:12" s="3" customFormat="1" ht="11.45" customHeight="1" x14ac:dyDescent="0.2">
      <c r="A363" s="54"/>
      <c r="B363" s="56"/>
      <c r="C363" s="128"/>
      <c r="D363" s="257"/>
      <c r="E363" s="258"/>
      <c r="F363" s="127" t="str">
        <f>IF(D363="", "", IF(C363="User Defined", VLOOKUP(D363, 'User Defined'!$B$4:$D$103, 2, FALSE), VLOOKUP(D363, 'Device Database'!$B$33:$D$408, 2, FALSE)))</f>
        <v/>
      </c>
      <c r="G363" s="127" t="str">
        <f t="shared" si="33"/>
        <v/>
      </c>
      <c r="H363" s="127" t="str">
        <f>IF(D363="", "", IF(C363="User Defined", VLOOKUP(D363, 'User Defined'!$B$4:$D$103, 3, FALSE), VLOOKUP(D363, 'Device Database'!$B$33:$D$408, 3, FALSE)))</f>
        <v/>
      </c>
      <c r="I363" s="127" t="str">
        <f t="shared" si="34"/>
        <v/>
      </c>
      <c r="J363" s="150"/>
      <c r="K363" s="91"/>
      <c r="L363" s="167"/>
    </row>
    <row r="364" spans="1:12" s="3" customFormat="1" ht="11.45" customHeight="1" x14ac:dyDescent="0.2">
      <c r="A364" s="54"/>
      <c r="B364" s="56"/>
      <c r="C364" s="128"/>
      <c r="D364" s="257" t="s">
        <v>216</v>
      </c>
      <c r="E364" s="258"/>
      <c r="F364" s="129"/>
      <c r="G364" s="127" t="str">
        <f t="shared" si="33"/>
        <v/>
      </c>
      <c r="H364" s="129"/>
      <c r="I364" s="127" t="str">
        <f t="shared" si="34"/>
        <v/>
      </c>
      <c r="J364" s="150"/>
      <c r="K364" s="91"/>
      <c r="L364" s="167"/>
    </row>
    <row r="365" spans="1:12" s="3" customFormat="1" ht="11.45" customHeight="1" x14ac:dyDescent="0.2">
      <c r="A365" s="54"/>
      <c r="B365" s="56"/>
      <c r="C365" s="128"/>
      <c r="D365" s="257" t="s">
        <v>740</v>
      </c>
      <c r="E365" s="258"/>
      <c r="F365" s="129"/>
      <c r="G365" s="127" t="str">
        <f t="shared" si="33"/>
        <v/>
      </c>
      <c r="H365" s="129"/>
      <c r="I365" s="127" t="str">
        <f t="shared" si="34"/>
        <v/>
      </c>
      <c r="J365" s="150"/>
      <c r="K365" s="91"/>
      <c r="L365" s="167"/>
    </row>
    <row r="366" spans="1:12" s="3" customFormat="1" ht="11.45" customHeight="1" x14ac:dyDescent="0.2">
      <c r="A366" s="54"/>
      <c r="B366" s="56"/>
      <c r="C366" s="130"/>
      <c r="D366" s="257" t="s">
        <v>217</v>
      </c>
      <c r="E366" s="258"/>
      <c r="F366" s="129"/>
      <c r="G366" s="127" t="str">
        <f t="shared" si="33"/>
        <v/>
      </c>
      <c r="H366" s="129"/>
      <c r="I366" s="127" t="str">
        <f t="shared" si="34"/>
        <v/>
      </c>
      <c r="J366" s="150"/>
      <c r="K366" s="91"/>
      <c r="L366" s="167"/>
    </row>
    <row r="367" spans="1:12" s="3" customFormat="1" ht="11.45" customHeight="1" x14ac:dyDescent="0.2">
      <c r="A367" s="54"/>
      <c r="B367" s="259" t="str">
        <f>IF(D352="Doors (Low AC Drop)", "No Standby or Alarm current shown as circuit is used for door holders and will drop out during an AC power loss.", "")</f>
        <v/>
      </c>
      <c r="C367" s="259"/>
      <c r="D367" s="259"/>
      <c r="E367" s="259"/>
      <c r="F367" s="39" t="s">
        <v>130</v>
      </c>
      <c r="G367" s="131">
        <f>IF(D352="Doors (Low AC Drop)",0,SUM(G359:G366))</f>
        <v>0</v>
      </c>
      <c r="H367" s="39" t="s">
        <v>25</v>
      </c>
      <c r="I367" s="131">
        <f>IF(D352="Doors (Low AC Drop)",0,SUM(I359:I366))</f>
        <v>0</v>
      </c>
      <c r="J367" s="150"/>
      <c r="K367" s="91"/>
      <c r="L367" s="167"/>
    </row>
    <row r="368" spans="1:12" s="3" customFormat="1" ht="11.45" customHeight="1" x14ac:dyDescent="0.2">
      <c r="A368" s="54"/>
      <c r="B368" s="260"/>
      <c r="C368" s="260"/>
      <c r="D368" s="260"/>
      <c r="E368" s="260"/>
      <c r="F368" s="132"/>
      <c r="G368" s="54"/>
      <c r="H368" s="132"/>
      <c r="I368" s="54"/>
      <c r="J368" s="150"/>
      <c r="K368" s="91"/>
      <c r="L368" s="167"/>
    </row>
    <row r="369" spans="1:12" s="3" customFormat="1" ht="16.5" customHeight="1" x14ac:dyDescent="0.2">
      <c r="A369" s="54"/>
      <c r="B369" s="101" t="s">
        <v>250</v>
      </c>
      <c r="C369" s="102"/>
      <c r="D369" s="102"/>
      <c r="E369" s="103" t="s">
        <v>133</v>
      </c>
      <c r="F369" s="104">
        <v>1</v>
      </c>
      <c r="G369" s="104"/>
      <c r="H369" s="103" t="s">
        <v>135</v>
      </c>
      <c r="I369" s="105">
        <f>$I$10</f>
        <v>20.399999999999999</v>
      </c>
      <c r="J369" s="150"/>
      <c r="K369" s="91"/>
      <c r="L369" s="167"/>
    </row>
    <row r="370" spans="1:12" s="3" customFormat="1" ht="11.45" customHeight="1" x14ac:dyDescent="0.2">
      <c r="A370" s="54"/>
      <c r="B370" s="106"/>
      <c r="C370" s="106"/>
      <c r="D370" s="106"/>
      <c r="E370" s="107"/>
      <c r="F370" s="108"/>
      <c r="G370" s="108"/>
      <c r="H370" s="108"/>
      <c r="I370" s="108"/>
      <c r="J370" s="150"/>
      <c r="K370" s="91"/>
      <c r="L370" s="167"/>
    </row>
    <row r="371" spans="1:12" s="3" customFormat="1" ht="11.45" customHeight="1" x14ac:dyDescent="0.2">
      <c r="A371" s="54"/>
      <c r="B371" s="54"/>
      <c r="C371" s="39" t="s">
        <v>131</v>
      </c>
      <c r="D371" s="257"/>
      <c r="E371" s="258"/>
      <c r="F371" s="39" t="s">
        <v>59</v>
      </c>
      <c r="G371" s="261"/>
      <c r="H371" s="262"/>
      <c r="I371" s="54"/>
      <c r="J371" s="150"/>
      <c r="K371" s="91"/>
      <c r="L371" s="167"/>
    </row>
    <row r="372" spans="1:12" s="3" customFormat="1" ht="11.45" customHeight="1" x14ac:dyDescent="0.2">
      <c r="A372" s="54"/>
      <c r="B372" s="54"/>
      <c r="C372" s="54"/>
      <c r="D372" s="109" t="str">
        <f>IF(D371="Door Holder - Low AC Dropout", "* Circuit Standby and Alarm Current will be zero", "")</f>
        <v/>
      </c>
      <c r="E372" s="54"/>
      <c r="F372" s="54"/>
      <c r="G372" s="110"/>
      <c r="H372" s="110"/>
      <c r="I372" s="110"/>
      <c r="J372" s="150"/>
      <c r="K372" s="91"/>
      <c r="L372" s="167"/>
    </row>
    <row r="373" spans="1:12" s="3" customFormat="1" ht="11.45" customHeight="1" x14ac:dyDescent="0.2">
      <c r="A373" s="54"/>
      <c r="B373" s="54"/>
      <c r="C373" s="111" t="s">
        <v>72</v>
      </c>
      <c r="D373" s="112" t="s">
        <v>17</v>
      </c>
      <c r="E373" s="112" t="s">
        <v>18</v>
      </c>
      <c r="F373" s="112" t="s">
        <v>5</v>
      </c>
      <c r="G373" s="113" t="s">
        <v>148</v>
      </c>
      <c r="H373" s="112" t="s">
        <v>19</v>
      </c>
      <c r="I373" s="114" t="s">
        <v>132</v>
      </c>
      <c r="J373" s="150"/>
      <c r="K373" s="91"/>
      <c r="L373" s="167"/>
    </row>
    <row r="374" spans="1:12" s="3" customFormat="1" ht="11.45" customHeight="1" x14ac:dyDescent="0.2">
      <c r="A374" s="54"/>
      <c r="B374" s="81"/>
      <c r="C374" s="115" t="s">
        <v>62</v>
      </c>
      <c r="D374" s="116">
        <f>VLOOKUP(C374, $K$200:$L$207, 2)</f>
        <v>2.0099999999999998</v>
      </c>
      <c r="E374" s="115"/>
      <c r="F374" s="117">
        <f>((E374*2)/1000)*D374</f>
        <v>0</v>
      </c>
      <c r="G374" s="118">
        <f>IF(SUM(G378:G385)&gt;SUM(I378:I385),SUM(G378:G385),SUM(I378:I385))</f>
        <v>0</v>
      </c>
      <c r="H374" s="119">
        <f>I369-(G374*F374)</f>
        <v>20.399999999999999</v>
      </c>
      <c r="I374" s="120">
        <v>16</v>
      </c>
      <c r="J374" s="150"/>
      <c r="K374" s="91"/>
      <c r="L374" s="167"/>
    </row>
    <row r="375" spans="1:12" s="3" customFormat="1" ht="11.45" customHeight="1" x14ac:dyDescent="0.2">
      <c r="A375" s="54"/>
      <c r="B375" s="121"/>
      <c r="C375" s="121"/>
      <c r="D375" s="121"/>
      <c r="E375" s="122"/>
      <c r="F375" s="121"/>
      <c r="G375" s="121"/>
      <c r="H375" s="121"/>
      <c r="I375" s="121"/>
      <c r="J375" s="150"/>
      <c r="K375" s="91"/>
      <c r="L375" s="167"/>
    </row>
    <row r="376" spans="1:12" s="3" customFormat="1" ht="11.45" customHeight="1" x14ac:dyDescent="0.2">
      <c r="A376" s="54"/>
      <c r="B376" s="254" t="s">
        <v>128</v>
      </c>
      <c r="C376" s="251"/>
      <c r="D376" s="251"/>
      <c r="E376" s="251"/>
      <c r="F376" s="251" t="s">
        <v>60</v>
      </c>
      <c r="G376" s="251"/>
      <c r="H376" s="251" t="s">
        <v>61</v>
      </c>
      <c r="I376" s="252"/>
      <c r="J376" s="150"/>
      <c r="K376" s="91"/>
      <c r="L376" s="167"/>
    </row>
    <row r="377" spans="1:12" s="3" customFormat="1" ht="11.45" customHeight="1" x14ac:dyDescent="0.2">
      <c r="A377" s="54"/>
      <c r="B377" s="123" t="s">
        <v>0</v>
      </c>
      <c r="C377" s="124" t="s">
        <v>138</v>
      </c>
      <c r="D377" s="253" t="s">
        <v>29</v>
      </c>
      <c r="E377" s="253"/>
      <c r="F377" s="124" t="s">
        <v>22</v>
      </c>
      <c r="G377" s="124" t="s">
        <v>23</v>
      </c>
      <c r="H377" s="124" t="s">
        <v>22</v>
      </c>
      <c r="I377" s="125" t="s">
        <v>23</v>
      </c>
      <c r="J377" s="150"/>
      <c r="K377" s="91"/>
      <c r="L377" s="167"/>
    </row>
    <row r="378" spans="1:12" s="3" customFormat="1" ht="11.45" customHeight="1" x14ac:dyDescent="0.2">
      <c r="A378" s="54"/>
      <c r="B378" s="115"/>
      <c r="C378" s="126"/>
      <c r="D378" s="255"/>
      <c r="E378" s="255"/>
      <c r="F378" s="127" t="str">
        <f>IF(D378="", "", IF(C378="User Defined", VLOOKUP(D378, 'User Defined'!$B$4:$D$103, 2, FALSE), VLOOKUP(D378, 'Device Database'!$B$33:$D$408, 2, FALSE)))</f>
        <v/>
      </c>
      <c r="G378" s="127" t="str">
        <f>IF(F378&lt;&gt;"", F378*B378, "")</f>
        <v/>
      </c>
      <c r="H378" s="127" t="str">
        <f>IF(D378="", "", IF(C378="User Defined", VLOOKUP(D378, 'User Defined'!$B$4:$D$103, 3, FALSE), VLOOKUP(D378, 'Device Database'!$B$33:$D$408, 3, FALSE)))</f>
        <v/>
      </c>
      <c r="I378" s="127" t="str">
        <f>IF(H378&lt;&gt;"", H378*B378, "")</f>
        <v/>
      </c>
      <c r="J378" s="150"/>
      <c r="K378" s="91"/>
      <c r="L378" s="167"/>
    </row>
    <row r="379" spans="1:12" s="3" customFormat="1" ht="11.45" customHeight="1" x14ac:dyDescent="0.2">
      <c r="A379" s="54"/>
      <c r="B379" s="56"/>
      <c r="C379" s="128"/>
      <c r="D379" s="256"/>
      <c r="E379" s="256"/>
      <c r="F379" s="127" t="str">
        <f>IF(D379="", "", IF(C379="User Defined", VLOOKUP(D379, 'User Defined'!$B$4:$D$103, 2, FALSE), VLOOKUP(D379, 'Device Database'!$B$33:$D$408, 2, FALSE)))</f>
        <v/>
      </c>
      <c r="G379" s="127" t="str">
        <f t="shared" ref="G379:G385" si="35">IF(F379&lt;&gt;"", F379*B379, "")</f>
        <v/>
      </c>
      <c r="H379" s="127" t="str">
        <f>IF(D379="", "", IF(C379="User Defined", VLOOKUP(D379, 'User Defined'!$B$4:$D$103, 3, FALSE), VLOOKUP(D379, 'Device Database'!$B$33:$D$408, 3, FALSE)))</f>
        <v/>
      </c>
      <c r="I379" s="127" t="str">
        <f t="shared" ref="I379:I385" si="36">IF(H379&lt;&gt;"", H379*B379, "")</f>
        <v/>
      </c>
      <c r="J379" s="150"/>
      <c r="K379" s="91"/>
      <c r="L379" s="167"/>
    </row>
    <row r="380" spans="1:12" s="3" customFormat="1" ht="11.45" customHeight="1" x14ac:dyDescent="0.2">
      <c r="A380" s="54"/>
      <c r="B380" s="56"/>
      <c r="C380" s="128"/>
      <c r="D380" s="256"/>
      <c r="E380" s="256"/>
      <c r="F380" s="127" t="str">
        <f>IF(D380="", "", IF(C380="User Defined", VLOOKUP(D380, 'User Defined'!$B$4:$D$103, 2, FALSE), VLOOKUP(D380, 'Device Database'!$B$33:$D$408, 2, FALSE)))</f>
        <v/>
      </c>
      <c r="G380" s="127" t="str">
        <f t="shared" si="35"/>
        <v/>
      </c>
      <c r="H380" s="127" t="str">
        <f>IF(D380="", "", IF(C380="User Defined", VLOOKUP(D380, 'User Defined'!$B$4:$D$103, 3, FALSE), VLOOKUP(D380, 'Device Database'!$B$33:$D$408, 3, FALSE)))</f>
        <v/>
      </c>
      <c r="I380" s="127" t="str">
        <f t="shared" si="36"/>
        <v/>
      </c>
      <c r="J380" s="150"/>
      <c r="K380" s="91"/>
      <c r="L380" s="167"/>
    </row>
    <row r="381" spans="1:12" s="3" customFormat="1" ht="11.45" customHeight="1" x14ac:dyDescent="0.2">
      <c r="A381" s="54"/>
      <c r="B381" s="56"/>
      <c r="C381" s="128"/>
      <c r="D381" s="256"/>
      <c r="E381" s="256"/>
      <c r="F381" s="127" t="str">
        <f>IF(D381="", "", IF(C381="User Defined", VLOOKUP(D381, 'User Defined'!$B$4:$D$103, 2, FALSE), VLOOKUP(D381, 'Device Database'!$B$33:$D$408, 2, FALSE)))</f>
        <v/>
      </c>
      <c r="G381" s="127" t="str">
        <f t="shared" si="35"/>
        <v/>
      </c>
      <c r="H381" s="127" t="str">
        <f>IF(D381="", "", IF(C381="User Defined", VLOOKUP(D381, 'User Defined'!$B$4:$D$103, 3, FALSE), VLOOKUP(D381, 'Device Database'!$B$33:$D$408, 3, FALSE)))</f>
        <v/>
      </c>
      <c r="I381" s="127" t="str">
        <f t="shared" si="36"/>
        <v/>
      </c>
      <c r="J381" s="150"/>
      <c r="K381" s="91"/>
      <c r="L381" s="167"/>
    </row>
    <row r="382" spans="1:12" s="3" customFormat="1" ht="11.45" customHeight="1" x14ac:dyDescent="0.2">
      <c r="A382" s="54"/>
      <c r="B382" s="56"/>
      <c r="C382" s="128"/>
      <c r="D382" s="257"/>
      <c r="E382" s="258"/>
      <c r="F382" s="127" t="str">
        <f>IF(D382="", "", IF(C382="User Defined", VLOOKUP(D382, 'User Defined'!$B$4:$D$103, 2, FALSE), VLOOKUP(D382, 'Device Database'!$B$33:$D$408, 2, FALSE)))</f>
        <v/>
      </c>
      <c r="G382" s="127" t="str">
        <f t="shared" si="35"/>
        <v/>
      </c>
      <c r="H382" s="127" t="str">
        <f>IF(D382="", "", IF(C382="User Defined", VLOOKUP(D382, 'User Defined'!$B$4:$D$103, 3, FALSE), VLOOKUP(D382, 'Device Database'!$B$33:$D$408, 3, FALSE)))</f>
        <v/>
      </c>
      <c r="I382" s="127" t="str">
        <f t="shared" si="36"/>
        <v/>
      </c>
      <c r="J382" s="150"/>
      <c r="K382" s="91"/>
      <c r="L382" s="167"/>
    </row>
    <row r="383" spans="1:12" s="3" customFormat="1" ht="11.45" customHeight="1" x14ac:dyDescent="0.2">
      <c r="A383" s="54"/>
      <c r="B383" s="56"/>
      <c r="C383" s="128"/>
      <c r="D383" s="257" t="s">
        <v>216</v>
      </c>
      <c r="E383" s="258"/>
      <c r="F383" s="129"/>
      <c r="G383" s="127" t="str">
        <f>IF(F383&lt;&gt;"", F383*B383, "")</f>
        <v/>
      </c>
      <c r="H383" s="129"/>
      <c r="I383" s="127" t="str">
        <f t="shared" si="36"/>
        <v/>
      </c>
      <c r="J383" s="150"/>
      <c r="K383" s="91"/>
      <c r="L383" s="167"/>
    </row>
    <row r="384" spans="1:12" s="3" customFormat="1" ht="11.45" customHeight="1" x14ac:dyDescent="0.2">
      <c r="A384" s="54"/>
      <c r="B384" s="56"/>
      <c r="C384" s="128"/>
      <c r="D384" s="257" t="s">
        <v>740</v>
      </c>
      <c r="E384" s="258"/>
      <c r="F384" s="129"/>
      <c r="G384" s="127" t="str">
        <f>IF(F384&lt;&gt;"", F384*B384, "")</f>
        <v/>
      </c>
      <c r="H384" s="129"/>
      <c r="I384" s="127" t="str">
        <f t="shared" si="36"/>
        <v/>
      </c>
      <c r="J384" s="150"/>
      <c r="K384" s="91"/>
      <c r="L384" s="167"/>
    </row>
    <row r="385" spans="1:12" s="3" customFormat="1" ht="11.45" customHeight="1" x14ac:dyDescent="0.2">
      <c r="A385" s="54"/>
      <c r="B385" s="56"/>
      <c r="C385" s="130"/>
      <c r="D385" s="257" t="s">
        <v>217</v>
      </c>
      <c r="E385" s="258"/>
      <c r="F385" s="129"/>
      <c r="G385" s="127" t="str">
        <f t="shared" si="35"/>
        <v/>
      </c>
      <c r="H385" s="129"/>
      <c r="I385" s="127" t="str">
        <f t="shared" si="36"/>
        <v/>
      </c>
      <c r="J385" s="150"/>
      <c r="K385" s="91"/>
      <c r="L385" s="167"/>
    </row>
    <row r="386" spans="1:12" s="3" customFormat="1" ht="11.45" customHeight="1" x14ac:dyDescent="0.2">
      <c r="A386" s="54"/>
      <c r="B386" s="259" t="str">
        <f>IF(D371="Doors (Low AC Drop)", "No Standby or Alarm current shown as circuit is used for door holders and will drop out during an AC power loss.", "")</f>
        <v/>
      </c>
      <c r="C386" s="259"/>
      <c r="D386" s="259"/>
      <c r="E386" s="259"/>
      <c r="F386" s="144" t="s">
        <v>130</v>
      </c>
      <c r="G386" s="86">
        <f>IF(D371="Doors (Low AC Drop)",0,SUM(G378:G385))</f>
        <v>0</v>
      </c>
      <c r="H386" s="145" t="s">
        <v>25</v>
      </c>
      <c r="I386" s="131">
        <f>IF(D371="Doors (Low AC Drop)",0,SUM(I378:I385))</f>
        <v>0</v>
      </c>
      <c r="J386" s="150"/>
      <c r="K386" s="91"/>
      <c r="L386" s="167"/>
    </row>
    <row r="387" spans="1:12" s="3" customFormat="1" ht="11.45" customHeight="1" x14ac:dyDescent="0.2">
      <c r="A387" s="54"/>
      <c r="B387" s="260"/>
      <c r="C387" s="260"/>
      <c r="D387" s="260"/>
      <c r="E387" s="260"/>
      <c r="F387" s="54"/>
      <c r="G387" s="146"/>
      <c r="H387" s="54"/>
      <c r="I387" s="54"/>
      <c r="J387" s="150"/>
      <c r="K387" s="91"/>
      <c r="L387" s="167"/>
    </row>
    <row r="388" spans="1:12" s="3" customFormat="1" ht="18" customHeight="1" x14ac:dyDescent="0.2">
      <c r="A388" s="147"/>
      <c r="B388" s="54"/>
      <c r="C388" s="149"/>
      <c r="D388" s="149"/>
      <c r="E388" s="149"/>
      <c r="F388" s="54"/>
      <c r="G388" s="54"/>
      <c r="H388" s="54"/>
      <c r="I388" s="54"/>
      <c r="J388" s="150"/>
      <c r="K388" s="91"/>
      <c r="L388" s="167"/>
    </row>
    <row r="389" spans="1:12" s="3" customFormat="1" ht="12" customHeight="1" x14ac:dyDescent="0.2">
      <c r="J389" s="205"/>
      <c r="K389" s="167"/>
      <c r="L389" s="167"/>
    </row>
    <row r="390" spans="1:12" s="3" customFormat="1" ht="12" x14ac:dyDescent="0.2">
      <c r="J390" s="205"/>
      <c r="K390" s="167"/>
      <c r="L390" s="167"/>
    </row>
    <row r="391" spans="1:12" s="3" customFormat="1" ht="12" x14ac:dyDescent="0.2">
      <c r="J391" s="205"/>
      <c r="K391" s="167"/>
      <c r="L391" s="167"/>
    </row>
    <row r="392" spans="1:12" s="3" customFormat="1" ht="12" x14ac:dyDescent="0.2">
      <c r="J392" s="205"/>
      <c r="K392" s="167"/>
      <c r="L392" s="167"/>
    </row>
    <row r="393" spans="1:12" s="3" customFormat="1" ht="12" x14ac:dyDescent="0.2">
      <c r="J393" s="205"/>
      <c r="K393" s="167"/>
      <c r="L393" s="167"/>
    </row>
    <row r="394" spans="1:12" s="3" customFormat="1" ht="12" x14ac:dyDescent="0.2">
      <c r="J394" s="205"/>
      <c r="K394" s="167"/>
      <c r="L394" s="167"/>
    </row>
    <row r="395" spans="1:12" s="3" customFormat="1" ht="12" x14ac:dyDescent="0.2">
      <c r="J395" s="205"/>
      <c r="K395" s="167"/>
      <c r="L395" s="167"/>
    </row>
    <row r="396" spans="1:12" s="3" customFormat="1" ht="12" x14ac:dyDescent="0.2">
      <c r="J396" s="205"/>
      <c r="K396" s="167"/>
      <c r="L396" s="167"/>
    </row>
    <row r="397" spans="1:12" s="3" customFormat="1" ht="12" x14ac:dyDescent="0.2">
      <c r="J397" s="205"/>
      <c r="K397" s="167"/>
      <c r="L397" s="167"/>
    </row>
    <row r="398" spans="1:12" s="3" customFormat="1" ht="12" x14ac:dyDescent="0.2">
      <c r="J398" s="205"/>
      <c r="K398" s="167"/>
      <c r="L398" s="167"/>
    </row>
    <row r="399" spans="1:12" s="3" customFormat="1" ht="12" x14ac:dyDescent="0.2">
      <c r="J399" s="205"/>
      <c r="K399" s="167"/>
      <c r="L399" s="167"/>
    </row>
    <row r="400" spans="1:12" s="3" customFormat="1" ht="12" x14ac:dyDescent="0.2">
      <c r="J400" s="205"/>
      <c r="K400" s="167"/>
      <c r="L400" s="167"/>
    </row>
    <row r="401" spans="10:12" s="3" customFormat="1" ht="12" x14ac:dyDescent="0.2">
      <c r="J401" s="205"/>
      <c r="K401" s="167"/>
      <c r="L401" s="167"/>
    </row>
    <row r="402" spans="10:12" s="3" customFormat="1" ht="12" x14ac:dyDescent="0.2">
      <c r="J402" s="205"/>
      <c r="K402" s="167"/>
      <c r="L402" s="167"/>
    </row>
    <row r="403" spans="10:12" s="3" customFormat="1" ht="12" x14ac:dyDescent="0.2">
      <c r="J403" s="205"/>
      <c r="K403" s="167"/>
      <c r="L403" s="167"/>
    </row>
    <row r="404" spans="10:12" s="3" customFormat="1" ht="12" x14ac:dyDescent="0.2">
      <c r="J404" s="205"/>
      <c r="K404" s="167"/>
      <c r="L404" s="167"/>
    </row>
    <row r="405" spans="10:12" s="3" customFormat="1" ht="12" x14ac:dyDescent="0.2">
      <c r="J405" s="205"/>
      <c r="K405" s="167"/>
      <c r="L405" s="167"/>
    </row>
    <row r="406" spans="10:12" s="3" customFormat="1" ht="12" x14ac:dyDescent="0.2">
      <c r="J406" s="205"/>
      <c r="K406" s="167"/>
      <c r="L406" s="167"/>
    </row>
    <row r="407" spans="10:12" s="3" customFormat="1" ht="12" x14ac:dyDescent="0.2">
      <c r="J407" s="205"/>
      <c r="K407" s="167"/>
      <c r="L407" s="167"/>
    </row>
    <row r="408" spans="10:12" s="3" customFormat="1" ht="12" x14ac:dyDescent="0.2">
      <c r="J408" s="205"/>
      <c r="K408" s="167"/>
      <c r="L408" s="167"/>
    </row>
    <row r="409" spans="10:12" s="3" customFormat="1" ht="12" x14ac:dyDescent="0.2">
      <c r="J409" s="205"/>
      <c r="K409" s="167"/>
      <c r="L409" s="167"/>
    </row>
    <row r="410" spans="10:12" s="3" customFormat="1" ht="12" x14ac:dyDescent="0.2">
      <c r="J410" s="205"/>
      <c r="K410" s="167"/>
      <c r="L410" s="167"/>
    </row>
    <row r="411" spans="10:12" s="3" customFormat="1" ht="12" x14ac:dyDescent="0.2">
      <c r="J411" s="205"/>
      <c r="K411" s="167"/>
      <c r="L411" s="167"/>
    </row>
    <row r="412" spans="10:12" s="3" customFormat="1" ht="12" x14ac:dyDescent="0.2">
      <c r="J412" s="205"/>
      <c r="K412" s="167"/>
      <c r="L412" s="167"/>
    </row>
    <row r="413" spans="10:12" s="3" customFormat="1" ht="12" x14ac:dyDescent="0.2">
      <c r="J413" s="205"/>
      <c r="K413" s="167"/>
      <c r="L413" s="167"/>
    </row>
    <row r="414" spans="10:12" s="3" customFormat="1" ht="12" x14ac:dyDescent="0.2">
      <c r="J414" s="205"/>
      <c r="K414" s="167"/>
      <c r="L414" s="167"/>
    </row>
    <row r="415" spans="10:12" s="3" customFormat="1" ht="12" x14ac:dyDescent="0.2">
      <c r="J415" s="205"/>
      <c r="K415" s="167"/>
      <c r="L415" s="167"/>
    </row>
    <row r="416" spans="10:12" s="3" customFormat="1" ht="12" x14ac:dyDescent="0.2">
      <c r="J416" s="205"/>
      <c r="K416" s="167"/>
      <c r="L416" s="167"/>
    </row>
    <row r="417" spans="10:12" s="3" customFormat="1" ht="12" x14ac:dyDescent="0.2">
      <c r="J417" s="205"/>
      <c r="K417" s="167"/>
      <c r="L417" s="167"/>
    </row>
    <row r="418" spans="10:12" s="3" customFormat="1" ht="12" x14ac:dyDescent="0.2">
      <c r="J418" s="205"/>
      <c r="K418" s="167"/>
      <c r="L418" s="167"/>
    </row>
    <row r="419" spans="10:12" s="3" customFormat="1" ht="12" x14ac:dyDescent="0.2">
      <c r="J419" s="205"/>
      <c r="K419" s="167"/>
      <c r="L419" s="167"/>
    </row>
    <row r="420" spans="10:12" s="3" customFormat="1" ht="12" x14ac:dyDescent="0.2">
      <c r="J420" s="205"/>
      <c r="K420" s="167"/>
      <c r="L420" s="167"/>
    </row>
    <row r="421" spans="10:12" s="3" customFormat="1" ht="12" x14ac:dyDescent="0.2">
      <c r="J421" s="205"/>
      <c r="K421" s="167"/>
      <c r="L421" s="167"/>
    </row>
    <row r="422" spans="10:12" s="3" customFormat="1" ht="12" x14ac:dyDescent="0.2">
      <c r="J422" s="205"/>
      <c r="K422" s="167"/>
      <c r="L422" s="167"/>
    </row>
    <row r="423" spans="10:12" s="3" customFormat="1" ht="12" x14ac:dyDescent="0.2">
      <c r="J423" s="205"/>
      <c r="K423" s="167"/>
      <c r="L423" s="167"/>
    </row>
    <row r="424" spans="10:12" s="3" customFormat="1" ht="12" x14ac:dyDescent="0.2">
      <c r="J424" s="205"/>
      <c r="K424" s="167"/>
      <c r="L424" s="167"/>
    </row>
    <row r="425" spans="10:12" s="3" customFormat="1" ht="12" x14ac:dyDescent="0.2">
      <c r="J425" s="205"/>
      <c r="K425" s="167"/>
      <c r="L425" s="167"/>
    </row>
    <row r="426" spans="10:12" s="3" customFormat="1" ht="12" x14ac:dyDescent="0.2">
      <c r="J426" s="205"/>
      <c r="K426" s="167"/>
      <c r="L426" s="167"/>
    </row>
    <row r="427" spans="10:12" s="3" customFormat="1" ht="12" x14ac:dyDescent="0.2">
      <c r="J427" s="205"/>
      <c r="K427" s="167"/>
      <c r="L427" s="167"/>
    </row>
    <row r="428" spans="10:12" s="3" customFormat="1" ht="12" x14ac:dyDescent="0.2">
      <c r="J428" s="205"/>
      <c r="K428" s="167"/>
      <c r="L428" s="167"/>
    </row>
    <row r="429" spans="10:12" s="3" customFormat="1" ht="12" x14ac:dyDescent="0.2">
      <c r="J429" s="205"/>
      <c r="K429" s="167"/>
      <c r="L429" s="167"/>
    </row>
    <row r="430" spans="10:12" s="3" customFormat="1" ht="12" x14ac:dyDescent="0.2">
      <c r="J430" s="205"/>
      <c r="K430" s="167"/>
      <c r="L430" s="167"/>
    </row>
    <row r="431" spans="10:12" s="3" customFormat="1" ht="12" x14ac:dyDescent="0.2">
      <c r="J431" s="205"/>
      <c r="K431" s="167"/>
      <c r="L431" s="167"/>
    </row>
    <row r="432" spans="10:12" s="3" customFormat="1" ht="12" x14ac:dyDescent="0.2">
      <c r="J432" s="205"/>
      <c r="K432" s="167"/>
      <c r="L432" s="167"/>
    </row>
    <row r="433" spans="10:12" s="3" customFormat="1" ht="12" x14ac:dyDescent="0.2">
      <c r="J433" s="205"/>
      <c r="K433" s="167"/>
      <c r="L433" s="167"/>
    </row>
    <row r="434" spans="10:12" s="3" customFormat="1" ht="12" x14ac:dyDescent="0.2">
      <c r="J434" s="205"/>
      <c r="K434" s="167"/>
      <c r="L434" s="167"/>
    </row>
    <row r="435" spans="10:12" s="3" customFormat="1" ht="12" x14ac:dyDescent="0.2">
      <c r="J435" s="205"/>
      <c r="K435" s="167"/>
      <c r="L435" s="167"/>
    </row>
    <row r="436" spans="10:12" s="3" customFormat="1" ht="12" x14ac:dyDescent="0.2">
      <c r="J436" s="205"/>
      <c r="K436" s="167"/>
      <c r="L436" s="167"/>
    </row>
    <row r="437" spans="10:12" s="3" customFormat="1" ht="12" x14ac:dyDescent="0.2">
      <c r="J437" s="205"/>
      <c r="K437" s="167"/>
      <c r="L437" s="167"/>
    </row>
    <row r="438" spans="10:12" s="3" customFormat="1" ht="12" x14ac:dyDescent="0.2">
      <c r="J438" s="205"/>
      <c r="K438" s="167"/>
      <c r="L438" s="167"/>
    </row>
    <row r="439" spans="10:12" s="3" customFormat="1" ht="12" x14ac:dyDescent="0.2">
      <c r="J439" s="205"/>
      <c r="K439" s="167"/>
      <c r="L439" s="167"/>
    </row>
    <row r="440" spans="10:12" s="3" customFormat="1" ht="12" x14ac:dyDescent="0.2">
      <c r="J440" s="205"/>
      <c r="K440" s="167"/>
      <c r="L440" s="167"/>
    </row>
    <row r="441" spans="10:12" s="3" customFormat="1" ht="12" x14ac:dyDescent="0.2">
      <c r="J441" s="205"/>
      <c r="K441" s="167"/>
      <c r="L441" s="167"/>
    </row>
    <row r="442" spans="10:12" s="3" customFormat="1" ht="12" x14ac:dyDescent="0.2">
      <c r="J442" s="205"/>
      <c r="K442" s="167"/>
      <c r="L442" s="167"/>
    </row>
    <row r="443" spans="10:12" s="3" customFormat="1" ht="12" x14ac:dyDescent="0.2">
      <c r="J443" s="205"/>
      <c r="K443" s="167"/>
      <c r="L443" s="167"/>
    </row>
    <row r="444" spans="10:12" s="3" customFormat="1" ht="12" x14ac:dyDescent="0.2">
      <c r="J444" s="205"/>
      <c r="K444" s="167"/>
      <c r="L444" s="167"/>
    </row>
    <row r="445" spans="10:12" s="3" customFormat="1" ht="12" x14ac:dyDescent="0.2">
      <c r="J445" s="205"/>
      <c r="K445" s="167"/>
      <c r="L445" s="167"/>
    </row>
    <row r="446" spans="10:12" s="3" customFormat="1" ht="12" x14ac:dyDescent="0.2">
      <c r="J446" s="205"/>
      <c r="K446" s="167"/>
      <c r="L446" s="167"/>
    </row>
    <row r="447" spans="10:12" s="3" customFormat="1" ht="12" x14ac:dyDescent="0.2">
      <c r="J447" s="205"/>
      <c r="K447" s="167"/>
      <c r="L447" s="167"/>
    </row>
    <row r="448" spans="10:12" s="3" customFormat="1" ht="12" x14ac:dyDescent="0.2">
      <c r="J448" s="205"/>
      <c r="K448" s="167"/>
      <c r="L448" s="167"/>
    </row>
    <row r="449" spans="10:12" s="3" customFormat="1" ht="12" x14ac:dyDescent="0.2">
      <c r="J449" s="205"/>
      <c r="K449" s="167"/>
      <c r="L449" s="167"/>
    </row>
    <row r="450" spans="10:12" s="3" customFormat="1" ht="12" x14ac:dyDescent="0.2">
      <c r="J450" s="205"/>
      <c r="K450" s="167"/>
      <c r="L450" s="167"/>
    </row>
    <row r="451" spans="10:12" s="3" customFormat="1" ht="12" x14ac:dyDescent="0.2">
      <c r="J451" s="205"/>
      <c r="K451" s="167"/>
      <c r="L451" s="167"/>
    </row>
    <row r="452" spans="10:12" s="3" customFormat="1" ht="12" x14ac:dyDescent="0.2">
      <c r="J452" s="205"/>
      <c r="K452" s="167"/>
      <c r="L452" s="167"/>
    </row>
    <row r="453" spans="10:12" s="3" customFormat="1" ht="12" x14ac:dyDescent="0.2">
      <c r="J453" s="205"/>
      <c r="K453" s="167"/>
      <c r="L453" s="167"/>
    </row>
    <row r="454" spans="10:12" s="3" customFormat="1" ht="12" x14ac:dyDescent="0.2">
      <c r="J454" s="205"/>
      <c r="K454" s="167"/>
      <c r="L454" s="167"/>
    </row>
    <row r="455" spans="10:12" s="3" customFormat="1" ht="12" x14ac:dyDescent="0.2">
      <c r="J455" s="205"/>
      <c r="K455" s="167"/>
      <c r="L455" s="167"/>
    </row>
    <row r="456" spans="10:12" s="3" customFormat="1" ht="12" x14ac:dyDescent="0.2">
      <c r="J456" s="205"/>
      <c r="K456" s="167"/>
      <c r="L456" s="167"/>
    </row>
    <row r="457" spans="10:12" s="3" customFormat="1" ht="12" x14ac:dyDescent="0.2">
      <c r="J457" s="205"/>
      <c r="K457" s="167"/>
      <c r="L457" s="167"/>
    </row>
    <row r="458" spans="10:12" s="3" customFormat="1" ht="12" x14ac:dyDescent="0.2">
      <c r="J458" s="205"/>
      <c r="K458" s="167"/>
      <c r="L458" s="167"/>
    </row>
    <row r="459" spans="10:12" s="3" customFormat="1" ht="12" x14ac:dyDescent="0.2">
      <c r="J459" s="205"/>
      <c r="K459" s="167"/>
      <c r="L459" s="167"/>
    </row>
    <row r="460" spans="10:12" s="3" customFormat="1" ht="12" x14ac:dyDescent="0.2">
      <c r="J460" s="205"/>
      <c r="K460" s="167"/>
      <c r="L460" s="167"/>
    </row>
    <row r="461" spans="10:12" s="3" customFormat="1" ht="12" x14ac:dyDescent="0.2">
      <c r="J461" s="205"/>
      <c r="K461" s="167"/>
      <c r="L461" s="167"/>
    </row>
    <row r="462" spans="10:12" s="3" customFormat="1" ht="12" x14ac:dyDescent="0.2">
      <c r="J462" s="205"/>
      <c r="K462" s="167"/>
      <c r="L462" s="167"/>
    </row>
    <row r="463" spans="10:12" s="3" customFormat="1" ht="12" x14ac:dyDescent="0.2">
      <c r="J463" s="205"/>
      <c r="K463" s="167"/>
      <c r="L463" s="167"/>
    </row>
    <row r="464" spans="10:12" s="3" customFormat="1" ht="12" x14ac:dyDescent="0.2">
      <c r="J464" s="205"/>
      <c r="K464" s="167"/>
      <c r="L464" s="167"/>
    </row>
    <row r="465" spans="10:12" s="3" customFormat="1" ht="12" x14ac:dyDescent="0.2">
      <c r="J465" s="205"/>
      <c r="K465" s="167"/>
      <c r="L465" s="167"/>
    </row>
    <row r="466" spans="10:12" s="3" customFormat="1" ht="12" x14ac:dyDescent="0.2">
      <c r="J466" s="205"/>
      <c r="K466" s="167"/>
      <c r="L466" s="167"/>
    </row>
    <row r="467" spans="10:12" s="3" customFormat="1" ht="12" x14ac:dyDescent="0.2">
      <c r="J467" s="205"/>
      <c r="K467" s="167"/>
      <c r="L467" s="167"/>
    </row>
    <row r="468" spans="10:12" s="3" customFormat="1" ht="12" x14ac:dyDescent="0.2">
      <c r="J468" s="205"/>
      <c r="K468" s="167"/>
      <c r="L468" s="167"/>
    </row>
    <row r="469" spans="10:12" s="3" customFormat="1" ht="12" x14ac:dyDescent="0.2">
      <c r="J469" s="205"/>
      <c r="K469" s="167"/>
      <c r="L469" s="167"/>
    </row>
    <row r="470" spans="10:12" s="3" customFormat="1" ht="12" x14ac:dyDescent="0.2">
      <c r="J470" s="205"/>
      <c r="K470" s="167"/>
      <c r="L470" s="167"/>
    </row>
  </sheetData>
  <sheetProtection sheet="1" selectLockedCells="1"/>
  <customSheetViews>
    <customSheetView guid="{86C03389-4201-46C5-89A4-1E328CDDBF1A}" printArea="1" showRuler="0" topLeftCell="C85">
      <selection activeCell="C114" sqref="C114"/>
      <rowBreaks count="6" manualBreakCount="6">
        <brk id="67" max="8" man="1"/>
        <brk id="101" max="8" man="1"/>
        <brk id="148" max="8" man="1"/>
        <brk id="195" max="8" man="1"/>
        <brk id="241" max="8" man="1"/>
        <brk id="287" max="8" man="1"/>
      </rowBreaks>
      <pageMargins left="0.25" right="0.25" top="0.25" bottom="0.25" header="0.3" footer="0.3"/>
      <pageSetup orientation="portrait" r:id="rId1"/>
      <headerFooter alignWithMargins="0">
        <oddFooter>&amp;L&amp;8Potter Electric Signal (C)2011&amp;C&amp;8&amp;P of &amp;N&amp;R&amp;8PFC-6800 Battery and Voltage Drop Calculation</oddFooter>
      </headerFooter>
    </customSheetView>
  </customSheetViews>
  <mergeCells count="219">
    <mergeCell ref="F176:I176"/>
    <mergeCell ref="I143:J143"/>
    <mergeCell ref="I144:J144"/>
    <mergeCell ref="I153:J153"/>
    <mergeCell ref="I154:J154"/>
    <mergeCell ref="I161:J161"/>
    <mergeCell ref="B100:J101"/>
    <mergeCell ref="C142:E142"/>
    <mergeCell ref="F319:G319"/>
    <mergeCell ref="H319:I319"/>
    <mergeCell ref="D236:E236"/>
    <mergeCell ref="D237:E237"/>
    <mergeCell ref="D238:E238"/>
    <mergeCell ref="D248:E248"/>
    <mergeCell ref="B253:E253"/>
    <mergeCell ref="D277:E277"/>
    <mergeCell ref="D255:E255"/>
    <mergeCell ref="D256:E256"/>
    <mergeCell ref="D257:E257"/>
    <mergeCell ref="D258:E258"/>
    <mergeCell ref="D254:E254"/>
    <mergeCell ref="D231:E231"/>
    <mergeCell ref="B230:E230"/>
    <mergeCell ref="D234:E234"/>
    <mergeCell ref="G310:H310"/>
    <mergeCell ref="G314:H314"/>
    <mergeCell ref="D282:E282"/>
    <mergeCell ref="D283:E283"/>
    <mergeCell ref="D284:E284"/>
    <mergeCell ref="D297:E297"/>
    <mergeCell ref="D298:E298"/>
    <mergeCell ref="D285:E285"/>
    <mergeCell ref="G178:H178"/>
    <mergeCell ref="G204:H204"/>
    <mergeCell ref="G248:H248"/>
    <mergeCell ref="G225:H225"/>
    <mergeCell ref="F230:G230"/>
    <mergeCell ref="H230:I230"/>
    <mergeCell ref="G182:H182"/>
    <mergeCell ref="F187:G187"/>
    <mergeCell ref="H187:I187"/>
    <mergeCell ref="H209:I209"/>
    <mergeCell ref="F209:G209"/>
    <mergeCell ref="D213:E213"/>
    <mergeCell ref="D211:E211"/>
    <mergeCell ref="D212:E212"/>
    <mergeCell ref="D217:E217"/>
    <mergeCell ref="D220:E220"/>
    <mergeCell ref="B143:D143"/>
    <mergeCell ref="D145:E145"/>
    <mergeCell ref="D146:E146"/>
    <mergeCell ref="B153:D153"/>
    <mergeCell ref="D155:E155"/>
    <mergeCell ref="D157:E157"/>
    <mergeCell ref="D158:E158"/>
    <mergeCell ref="D156:E156"/>
    <mergeCell ref="D195:E195"/>
    <mergeCell ref="D147:E147"/>
    <mergeCell ref="D150:E150"/>
    <mergeCell ref="D188:E188"/>
    <mergeCell ref="D148:E148"/>
    <mergeCell ref="D149:E149"/>
    <mergeCell ref="D194:E194"/>
    <mergeCell ref="D190:E190"/>
    <mergeCell ref="D191:E191"/>
    <mergeCell ref="D192:E192"/>
    <mergeCell ref="D182:E182"/>
    <mergeCell ref="B187:E187"/>
    <mergeCell ref="D189:E189"/>
    <mergeCell ref="D193:E193"/>
    <mergeCell ref="D139:E139"/>
    <mergeCell ref="F70:G70"/>
    <mergeCell ref="D36:E36"/>
    <mergeCell ref="D39:E39"/>
    <mergeCell ref="D40:E40"/>
    <mergeCell ref="B70:D70"/>
    <mergeCell ref="D38:E38"/>
    <mergeCell ref="C141:E141"/>
    <mergeCell ref="B71:J72"/>
    <mergeCell ref="B119:J120"/>
    <mergeCell ref="H70:J70"/>
    <mergeCell ref="D34:E34"/>
    <mergeCell ref="D35:E35"/>
    <mergeCell ref="F18:G18"/>
    <mergeCell ref="B32:D32"/>
    <mergeCell ref="B6:D10"/>
    <mergeCell ref="B18:D18"/>
    <mergeCell ref="D14:E14"/>
    <mergeCell ref="D16:E16"/>
    <mergeCell ref="D137:E137"/>
    <mergeCell ref="B26:D26"/>
    <mergeCell ref="F26:G26"/>
    <mergeCell ref="F2:G2"/>
    <mergeCell ref="F4:G4"/>
    <mergeCell ref="F6:G6"/>
    <mergeCell ref="F8:G8"/>
    <mergeCell ref="G14:I17"/>
    <mergeCell ref="F32:G32"/>
    <mergeCell ref="D33:E33"/>
    <mergeCell ref="H18:J18"/>
    <mergeCell ref="I19:J19"/>
    <mergeCell ref="H26:J26"/>
    <mergeCell ref="I27:J27"/>
    <mergeCell ref="H32:J32"/>
    <mergeCell ref="D196:E196"/>
    <mergeCell ref="D197:E197"/>
    <mergeCell ref="D198:E198"/>
    <mergeCell ref="D218:E218"/>
    <mergeCell ref="D219:E219"/>
    <mergeCell ref="D214:E214"/>
    <mergeCell ref="D216:E216"/>
    <mergeCell ref="D215:E215"/>
    <mergeCell ref="B209:E209"/>
    <mergeCell ref="D204:E204"/>
    <mergeCell ref="B199:E200"/>
    <mergeCell ref="D210:E210"/>
    <mergeCell ref="H253:I253"/>
    <mergeCell ref="D259:E259"/>
    <mergeCell ref="D260:E260"/>
    <mergeCell ref="D280:E280"/>
    <mergeCell ref="H274:I274"/>
    <mergeCell ref="B274:E274"/>
    <mergeCell ref="F274:G274"/>
    <mergeCell ref="D261:E261"/>
    <mergeCell ref="D262:E262"/>
    <mergeCell ref="D264:E264"/>
    <mergeCell ref="D269:E269"/>
    <mergeCell ref="D275:E275"/>
    <mergeCell ref="F253:G253"/>
    <mergeCell ref="G269:H269"/>
    <mergeCell ref="G266:H266"/>
    <mergeCell ref="B265:E266"/>
    <mergeCell ref="D278:E278"/>
    <mergeCell ref="D276:E276"/>
    <mergeCell ref="D279:E279"/>
    <mergeCell ref="D263:E263"/>
    <mergeCell ref="D305:E305"/>
    <mergeCell ref="F376:G376"/>
    <mergeCell ref="H376:I376"/>
    <mergeCell ref="D371:E371"/>
    <mergeCell ref="D366:E366"/>
    <mergeCell ref="D290:E290"/>
    <mergeCell ref="G290:H290"/>
    <mergeCell ref="D333:E333"/>
    <mergeCell ref="D325:E325"/>
    <mergeCell ref="D321:E321"/>
    <mergeCell ref="D326:E326"/>
    <mergeCell ref="D327:E327"/>
    <mergeCell ref="D328:E328"/>
    <mergeCell ref="D299:E299"/>
    <mergeCell ref="D300:E300"/>
    <mergeCell ref="D301:E301"/>
    <mergeCell ref="D296:E296"/>
    <mergeCell ref="G333:H333"/>
    <mergeCell ref="G352:H352"/>
    <mergeCell ref="F295:G295"/>
    <mergeCell ref="H295:I295"/>
    <mergeCell ref="G371:H371"/>
    <mergeCell ref="H357:I357"/>
    <mergeCell ref="F357:G357"/>
    <mergeCell ref="B386:E387"/>
    <mergeCell ref="B367:E368"/>
    <mergeCell ref="B348:E349"/>
    <mergeCell ref="B329:E330"/>
    <mergeCell ref="B307:E308"/>
    <mergeCell ref="D320:E320"/>
    <mergeCell ref="D385:E385"/>
    <mergeCell ref="D382:E382"/>
    <mergeCell ref="D383:E383"/>
    <mergeCell ref="D314:E314"/>
    <mergeCell ref="B319:E319"/>
    <mergeCell ref="D384:E384"/>
    <mergeCell ref="B376:E376"/>
    <mergeCell ref="D378:E378"/>
    <mergeCell ref="D379:E379"/>
    <mergeCell ref="D380:E380"/>
    <mergeCell ref="D322:E322"/>
    <mergeCell ref="D381:E381"/>
    <mergeCell ref="D365:E365"/>
    <mergeCell ref="D377:E377"/>
    <mergeCell ref="D347:E347"/>
    <mergeCell ref="D362:E362"/>
    <mergeCell ref="D364:E364"/>
    <mergeCell ref="D360:E360"/>
    <mergeCell ref="D363:E363"/>
    <mergeCell ref="D361:E361"/>
    <mergeCell ref="B221:E222"/>
    <mergeCell ref="D241:E241"/>
    <mergeCell ref="B242:E243"/>
    <mergeCell ref="D235:E235"/>
    <mergeCell ref="D233:E233"/>
    <mergeCell ref="D281:E281"/>
    <mergeCell ref="D239:E239"/>
    <mergeCell ref="D240:E240"/>
    <mergeCell ref="D225:E225"/>
    <mergeCell ref="D232:E232"/>
    <mergeCell ref="D304:E304"/>
    <mergeCell ref="D303:E303"/>
    <mergeCell ref="D306:E306"/>
    <mergeCell ref="B286:E287"/>
    <mergeCell ref="D302:E302"/>
    <mergeCell ref="B295:E295"/>
    <mergeCell ref="D358:E358"/>
    <mergeCell ref="D323:E323"/>
    <mergeCell ref="D324:E324"/>
    <mergeCell ref="D343:E343"/>
    <mergeCell ref="D345:E345"/>
    <mergeCell ref="D344:E344"/>
    <mergeCell ref="F338:G338"/>
    <mergeCell ref="H338:I338"/>
    <mergeCell ref="D339:E339"/>
    <mergeCell ref="B357:E357"/>
    <mergeCell ref="D359:E359"/>
    <mergeCell ref="D340:E340"/>
    <mergeCell ref="D341:E341"/>
    <mergeCell ref="D342:E342"/>
    <mergeCell ref="D352:E352"/>
    <mergeCell ref="B338:E338"/>
    <mergeCell ref="D346:E346"/>
  </mergeCells>
  <phoneticPr fontId="0" type="noConversion"/>
  <conditionalFormatting sqref="B23">
    <cfRule type="cellIs" dxfId="44" priority="23" operator="greaterThan">
      <formula>4</formula>
    </cfRule>
  </conditionalFormatting>
  <conditionalFormatting sqref="B28">
    <cfRule type="cellIs" dxfId="43" priority="16" operator="greaterThan">
      <formula>10</formula>
    </cfRule>
  </conditionalFormatting>
  <conditionalFormatting sqref="B29">
    <cfRule type="cellIs" dxfId="42" priority="21" operator="greaterThan">
      <formula>4</formula>
    </cfRule>
  </conditionalFormatting>
  <conditionalFormatting sqref="B33 B38 B48">
    <cfRule type="cellIs" dxfId="41" priority="2" stopIfTrue="1" operator="greaterThan">
      <formula>1</formula>
    </cfRule>
  </conditionalFormatting>
  <conditionalFormatting sqref="B34:B37 B39 B42:B47 B50 B52:B53">
    <cfRule type="cellIs" dxfId="40" priority="3" stopIfTrue="1" operator="greaterThan">
      <formula>31</formula>
    </cfRule>
  </conditionalFormatting>
  <conditionalFormatting sqref="B49">
    <cfRule type="cellIs" dxfId="39" priority="4" stopIfTrue="1" operator="greaterThan">
      <formula>30</formula>
    </cfRule>
  </conditionalFormatting>
  <conditionalFormatting sqref="B54:B65">
    <cfRule type="cellIs" dxfId="38" priority="1" operator="greaterThan">
      <formula>10</formula>
    </cfRule>
  </conditionalFormatting>
  <conditionalFormatting sqref="D169">
    <cfRule type="cellIs" dxfId="37" priority="42" operator="lessThanOrEqual">
      <formula>$D$170</formula>
    </cfRule>
    <cfRule type="cellIs" dxfId="36" priority="77" stopIfTrue="1" operator="greaterThan">
      <formula>$D$170</formula>
    </cfRule>
  </conditionalFormatting>
  <conditionalFormatting sqref="G67 I67">
    <cfRule type="cellIs" dxfId="35" priority="46" stopIfTrue="1" operator="greaterThan">
      <formula>2</formula>
    </cfRule>
  </conditionalFormatting>
  <conditionalFormatting sqref="G168 I168">
    <cfRule type="cellIs" dxfId="34" priority="39" stopIfTrue="1" operator="lessThan">
      <formula>10</formula>
    </cfRule>
    <cfRule type="cellIs" dxfId="33" priority="40" stopIfTrue="1" operator="greaterThanOrEqual">
      <formula>10</formula>
    </cfRule>
  </conditionalFormatting>
  <conditionalFormatting sqref="G199 I199 G221 I221 G242 I242 G265 I265 G286 I286 G307 I307 G145:G150 I145:I150">
    <cfRule type="cellIs" dxfId="32" priority="62" stopIfTrue="1" operator="greaterThan">
      <formula>3</formula>
    </cfRule>
  </conditionalFormatting>
  <conditionalFormatting sqref="G199 I199 G221 I221 G242 I242 G265 I265 G286 I286 G307 I307">
    <cfRule type="cellIs" dxfId="31" priority="34" stopIfTrue="1" operator="between">
      <formula>0</formula>
      <formula>3</formula>
    </cfRule>
  </conditionalFormatting>
  <conditionalFormatting sqref="G329 I329 G348 I348 G367 I367 G386 I386">
    <cfRule type="cellIs" dxfId="30" priority="32" stopIfTrue="1" operator="between">
      <formula>0</formula>
      <formula>1</formula>
    </cfRule>
    <cfRule type="cellIs" dxfId="29" priority="33" stopIfTrue="1" operator="greaterThan">
      <formula>1</formula>
    </cfRule>
  </conditionalFormatting>
  <conditionalFormatting sqref="H185">
    <cfRule type="cellIs" dxfId="28" priority="56" stopIfTrue="1" operator="lessThan">
      <formula>$I$185</formula>
    </cfRule>
  </conditionalFormatting>
  <conditionalFormatting sqref="H207">
    <cfRule type="cellIs" dxfId="27" priority="55" stopIfTrue="1" operator="lessThan">
      <formula>$I$207</formula>
    </cfRule>
  </conditionalFormatting>
  <conditionalFormatting sqref="H228">
    <cfRule type="cellIs" dxfId="26" priority="54" stopIfTrue="1" operator="lessThan">
      <formula>$I$228</formula>
    </cfRule>
  </conditionalFormatting>
  <conditionalFormatting sqref="H251">
    <cfRule type="cellIs" dxfId="25" priority="53" stopIfTrue="1" operator="lessThan">
      <formula>$I$251</formula>
    </cfRule>
  </conditionalFormatting>
  <conditionalFormatting sqref="H272">
    <cfRule type="cellIs" dxfId="24" priority="52" stopIfTrue="1" operator="lessThan">
      <formula>$I$272</formula>
    </cfRule>
  </conditionalFormatting>
  <conditionalFormatting sqref="H293">
    <cfRule type="cellIs" dxfId="23" priority="51" stopIfTrue="1" operator="lessThan">
      <formula>$I$293</formula>
    </cfRule>
  </conditionalFormatting>
  <conditionalFormatting sqref="H317">
    <cfRule type="cellIs" dxfId="22" priority="50" stopIfTrue="1" operator="lessThan">
      <formula>$I$317</formula>
    </cfRule>
  </conditionalFormatting>
  <conditionalFormatting sqref="H336">
    <cfRule type="cellIs" dxfId="21" priority="49" stopIfTrue="1" operator="lessThan">
      <formula>$I$336</formula>
    </cfRule>
  </conditionalFormatting>
  <conditionalFormatting sqref="H355">
    <cfRule type="cellIs" dxfId="20" priority="48" stopIfTrue="1" operator="lessThan">
      <formula>$I$355</formula>
    </cfRule>
  </conditionalFormatting>
  <conditionalFormatting sqref="H374">
    <cfRule type="cellIs" dxfId="19" priority="47" stopIfTrue="1" operator="lessThan">
      <formula>$I$374</formula>
    </cfRule>
  </conditionalFormatting>
  <dataValidations count="7">
    <dataValidation type="list" allowBlank="1" showInputMessage="1" showErrorMessage="1" sqref="D189:E193 D378:E382 D321:E325 D340:E344 D211:E215 D232:E236 D276:E280 D297:E301 D359:E363 D255:E259" xr:uid="{00000000-0002-0000-0000-000000000000}">
      <formula1>INDIRECT(SUBSTITUTE(C189," ","_"))</formula1>
    </dataValidation>
    <dataValidation type="list" allowBlank="1" showInputMessage="1" showErrorMessage="1" sqref="C355 C374 C207 C317 C185 C251 C228 C293 C272 C336" xr:uid="{00000000-0002-0000-0000-000001000000}">
      <formula1>$K$200:$K$207</formula1>
    </dataValidation>
    <dataValidation type="list" allowBlank="1" showInputMessage="1" showErrorMessage="1" sqref="C359:C363 C255:C259 C321:C325 C378:C382 C232:C236 C211:C215 C297:C301 C276:C280 C340:C344 C189:C193" xr:uid="{00000000-0002-0000-0000-000002000000}">
      <formula1>$K$188:$K$197</formula1>
    </dataValidation>
    <dataValidation type="list" allowBlank="1" showInputMessage="1" showErrorMessage="1" sqref="D371:E371 D352:E352 D333:E333 D314:E314" xr:uid="{00000000-0002-0000-0000-000003000000}">
      <formula1>$K$180:$K$187</formula1>
    </dataValidation>
    <dataValidation type="list" allowBlank="1" showInputMessage="1" showErrorMessage="1" sqref="D204:E204 D182:E182 D248:E248 D225:E225 D290:E290 D269:E269" xr:uid="{00000000-0002-0000-0000-000004000000}">
      <formula1>$K$168:$K$174</formula1>
    </dataValidation>
    <dataValidation type="list" allowBlank="1" showInputMessage="1" showErrorMessage="1" sqref="I8" xr:uid="{00000000-0002-0000-0000-000005000000}">
      <formula1>$K$18:$K$19</formula1>
    </dataValidation>
    <dataValidation type="list" allowBlank="1" showInputMessage="1" showErrorMessage="1" sqref="I6" xr:uid="{9D2A5E90-F80B-4ED7-B633-FD5B327701BA}">
      <formula1>$K$20:$K$21</formula1>
    </dataValidation>
  </dataValidations>
  <printOptions horizontalCentered="1"/>
  <pageMargins left="0" right="0" top="0" bottom="0.25" header="0.3" footer="0.05"/>
  <pageSetup scale="62" orientation="portrait" r:id="rId2"/>
  <headerFooter>
    <oddFooter>&amp;L&amp;8Potter Electric Signal (C)2022&amp;C&amp;8&amp;P of &amp;N&amp;R&amp;8AFC-1000V Battery and Voltage Drop Calculation</oddFooter>
  </headerFooter>
  <rowBreaks count="4" manualBreakCount="4">
    <brk id="99" max="9" man="1"/>
    <brk id="176" max="9" man="1"/>
    <brk id="243" max="9" man="1"/>
    <brk id="308" max="16383" man="1"/>
  </rowBreaks>
  <colBreaks count="1" manualBreakCount="1">
    <brk id="10" max="331" man="1"/>
  </colBreaks>
  <cellWatches>
    <cellWatch r="B49"/>
  </cellWatches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5"/>
  <sheetViews>
    <sheetView showGridLines="0" workbookViewId="0">
      <selection activeCell="C4" sqref="C4"/>
    </sheetView>
  </sheetViews>
  <sheetFormatPr defaultRowHeight="12" customHeight="1" x14ac:dyDescent="0.25"/>
  <cols>
    <col min="1" max="1" width="1.85546875" customWidth="1"/>
    <col min="2" max="2" width="25.42578125" customWidth="1"/>
  </cols>
  <sheetData>
    <row r="1" spans="1:5" ht="24" customHeight="1" x14ac:dyDescent="0.25">
      <c r="A1" s="1"/>
      <c r="B1" s="299" t="s">
        <v>209</v>
      </c>
      <c r="C1" s="300"/>
      <c r="D1" s="301"/>
      <c r="E1" s="1"/>
    </row>
    <row r="2" spans="1:5" ht="12" customHeight="1" x14ac:dyDescent="0.25">
      <c r="A2" s="1"/>
      <c r="B2" s="10"/>
      <c r="C2" s="9"/>
      <c r="D2" s="11"/>
      <c r="E2" s="1"/>
    </row>
    <row r="3" spans="1:5" ht="12" customHeight="1" x14ac:dyDescent="0.25">
      <c r="A3" s="1"/>
      <c r="B3" s="12" t="s">
        <v>29</v>
      </c>
      <c r="C3" s="13" t="s">
        <v>3</v>
      </c>
      <c r="D3" s="14" t="s">
        <v>4</v>
      </c>
      <c r="E3" s="1"/>
    </row>
    <row r="4" spans="1:5" ht="12" customHeight="1" x14ac:dyDescent="0.25">
      <c r="A4" s="1"/>
      <c r="B4" s="19" t="s">
        <v>78</v>
      </c>
      <c r="C4" s="19"/>
      <c r="D4" s="19"/>
      <c r="E4" s="1"/>
    </row>
    <row r="5" spans="1:5" ht="12" customHeight="1" x14ac:dyDescent="0.25">
      <c r="A5" s="1"/>
      <c r="B5" s="19" t="s">
        <v>79</v>
      </c>
      <c r="C5" s="19"/>
      <c r="D5" s="19"/>
      <c r="E5" s="1"/>
    </row>
    <row r="6" spans="1:5" ht="12" customHeight="1" x14ac:dyDescent="0.25">
      <c r="A6" s="1"/>
      <c r="B6" s="19" t="s">
        <v>80</v>
      </c>
      <c r="C6" s="19"/>
      <c r="D6" s="19"/>
      <c r="E6" s="1"/>
    </row>
    <row r="7" spans="1:5" ht="12" customHeight="1" x14ac:dyDescent="0.25">
      <c r="A7" s="1"/>
      <c r="B7" s="19" t="s">
        <v>81</v>
      </c>
      <c r="C7" s="19"/>
      <c r="D7" s="19"/>
      <c r="E7" s="1"/>
    </row>
    <row r="8" spans="1:5" ht="12" customHeight="1" x14ac:dyDescent="0.25">
      <c r="A8" s="1"/>
      <c r="B8" s="19" t="s">
        <v>82</v>
      </c>
      <c r="C8" s="19"/>
      <c r="D8" s="19"/>
      <c r="E8" s="1"/>
    </row>
    <row r="9" spans="1:5" ht="12" customHeight="1" x14ac:dyDescent="0.25">
      <c r="A9" s="1"/>
      <c r="B9" s="19" t="s">
        <v>83</v>
      </c>
      <c r="C9" s="19"/>
      <c r="D9" s="19"/>
      <c r="E9" s="1"/>
    </row>
    <row r="10" spans="1:5" ht="12" customHeight="1" x14ac:dyDescent="0.25">
      <c r="A10" s="1"/>
      <c r="B10" s="19" t="s">
        <v>84</v>
      </c>
      <c r="C10" s="19"/>
      <c r="D10" s="19"/>
      <c r="E10" s="1"/>
    </row>
    <row r="11" spans="1:5" ht="12" customHeight="1" x14ac:dyDescent="0.25">
      <c r="A11" s="1"/>
      <c r="B11" s="19" t="s">
        <v>85</v>
      </c>
      <c r="C11" s="19"/>
      <c r="D11" s="19"/>
      <c r="E11" s="1"/>
    </row>
    <row r="12" spans="1:5" ht="12" customHeight="1" x14ac:dyDescent="0.25">
      <c r="A12" s="1"/>
      <c r="B12" s="19" t="s">
        <v>86</v>
      </c>
      <c r="C12" s="19"/>
      <c r="D12" s="19"/>
      <c r="E12" s="1"/>
    </row>
    <row r="13" spans="1:5" ht="12" customHeight="1" x14ac:dyDescent="0.25">
      <c r="A13" s="1"/>
      <c r="B13" s="19" t="s">
        <v>87</v>
      </c>
      <c r="C13" s="19"/>
      <c r="D13" s="19"/>
      <c r="E13" s="1"/>
    </row>
    <row r="14" spans="1:5" ht="12" customHeight="1" x14ac:dyDescent="0.25">
      <c r="A14" s="1"/>
      <c r="B14" s="19" t="s">
        <v>88</v>
      </c>
      <c r="C14" s="19"/>
      <c r="D14" s="19"/>
      <c r="E14" s="1"/>
    </row>
    <row r="15" spans="1:5" ht="12" customHeight="1" x14ac:dyDescent="0.25">
      <c r="A15" s="1"/>
      <c r="B15" s="19" t="s">
        <v>89</v>
      </c>
      <c r="C15" s="19"/>
      <c r="D15" s="19"/>
      <c r="E15" s="1"/>
    </row>
    <row r="16" spans="1:5" ht="12" customHeight="1" x14ac:dyDescent="0.25">
      <c r="A16" s="1"/>
      <c r="B16" s="19" t="s">
        <v>90</v>
      </c>
      <c r="C16" s="19"/>
      <c r="D16" s="19"/>
      <c r="E16" s="1"/>
    </row>
    <row r="17" spans="1:5" ht="12" customHeight="1" x14ac:dyDescent="0.25">
      <c r="A17" s="1"/>
      <c r="B17" s="19" t="s">
        <v>91</v>
      </c>
      <c r="C17" s="19"/>
      <c r="D17" s="19"/>
      <c r="E17" s="1"/>
    </row>
    <row r="18" spans="1:5" ht="12" customHeight="1" x14ac:dyDescent="0.25">
      <c r="A18" s="1"/>
      <c r="B18" s="19" t="s">
        <v>92</v>
      </c>
      <c r="C18" s="19"/>
      <c r="D18" s="19"/>
      <c r="E18" s="1"/>
    </row>
    <row r="19" spans="1:5" ht="12" customHeight="1" x14ac:dyDescent="0.25">
      <c r="A19" s="1"/>
      <c r="B19" s="19" t="s">
        <v>93</v>
      </c>
      <c r="C19" s="19"/>
      <c r="D19" s="19"/>
      <c r="E19" s="1"/>
    </row>
    <row r="20" spans="1:5" ht="12" customHeight="1" x14ac:dyDescent="0.25">
      <c r="A20" s="1"/>
      <c r="B20" s="19" t="s">
        <v>94</v>
      </c>
      <c r="C20" s="19"/>
      <c r="D20" s="19"/>
      <c r="E20" s="1"/>
    </row>
    <row r="21" spans="1:5" ht="12" customHeight="1" x14ac:dyDescent="0.25">
      <c r="A21" s="1"/>
      <c r="B21" s="19" t="s">
        <v>95</v>
      </c>
      <c r="C21" s="19"/>
      <c r="D21" s="19"/>
      <c r="E21" s="1"/>
    </row>
    <row r="22" spans="1:5" ht="12" customHeight="1" x14ac:dyDescent="0.25">
      <c r="A22" s="1"/>
      <c r="B22" s="19" t="s">
        <v>96</v>
      </c>
      <c r="C22" s="19"/>
      <c r="D22" s="19"/>
      <c r="E22" s="1"/>
    </row>
    <row r="23" spans="1:5" ht="12" customHeight="1" x14ac:dyDescent="0.25">
      <c r="A23" s="1"/>
      <c r="B23" s="19" t="s">
        <v>97</v>
      </c>
      <c r="C23" s="19"/>
      <c r="D23" s="19"/>
      <c r="E23" s="1"/>
    </row>
    <row r="24" spans="1:5" ht="12" customHeight="1" x14ac:dyDescent="0.25">
      <c r="A24" s="1"/>
      <c r="B24" s="19" t="s">
        <v>98</v>
      </c>
      <c r="C24" s="19"/>
      <c r="D24" s="19"/>
      <c r="E24" s="1"/>
    </row>
    <row r="25" spans="1:5" ht="12" customHeight="1" x14ac:dyDescent="0.25">
      <c r="A25" s="1"/>
      <c r="B25" s="19" t="s">
        <v>99</v>
      </c>
      <c r="C25" s="19"/>
      <c r="D25" s="19"/>
      <c r="E25" s="1"/>
    </row>
    <row r="26" spans="1:5" ht="12" customHeight="1" x14ac:dyDescent="0.25">
      <c r="A26" s="1"/>
      <c r="B26" s="19" t="s">
        <v>100</v>
      </c>
      <c r="C26" s="19"/>
      <c r="D26" s="19"/>
      <c r="E26" s="1"/>
    </row>
    <row r="27" spans="1:5" ht="12" customHeight="1" x14ac:dyDescent="0.25">
      <c r="A27" s="1"/>
      <c r="B27" s="19" t="s">
        <v>101</v>
      </c>
      <c r="C27" s="19"/>
      <c r="D27" s="19"/>
      <c r="E27" s="1"/>
    </row>
    <row r="28" spans="1:5" ht="12" customHeight="1" x14ac:dyDescent="0.25">
      <c r="A28" s="1"/>
      <c r="B28" s="19" t="s">
        <v>102</v>
      </c>
      <c r="C28" s="19"/>
      <c r="D28" s="19"/>
      <c r="E28" s="1"/>
    </row>
    <row r="29" spans="1:5" ht="12" customHeight="1" x14ac:dyDescent="0.25">
      <c r="A29" s="1"/>
      <c r="B29" s="19" t="s">
        <v>103</v>
      </c>
      <c r="C29" s="19"/>
      <c r="D29" s="19"/>
      <c r="E29" s="1"/>
    </row>
    <row r="30" spans="1:5" ht="12" customHeight="1" x14ac:dyDescent="0.25">
      <c r="A30" s="1"/>
      <c r="B30" s="19" t="s">
        <v>104</v>
      </c>
      <c r="C30" s="19"/>
      <c r="D30" s="19"/>
      <c r="E30" s="1"/>
    </row>
    <row r="31" spans="1:5" ht="12" customHeight="1" x14ac:dyDescent="0.25">
      <c r="A31" s="1"/>
      <c r="B31" s="19" t="s">
        <v>105</v>
      </c>
      <c r="C31" s="19"/>
      <c r="D31" s="19"/>
      <c r="E31" s="1"/>
    </row>
    <row r="32" spans="1:5" ht="12" customHeight="1" x14ac:dyDescent="0.25">
      <c r="A32" s="1"/>
      <c r="B32" s="19" t="s">
        <v>106</v>
      </c>
      <c r="C32" s="19"/>
      <c r="D32" s="19"/>
      <c r="E32" s="1"/>
    </row>
    <row r="33" spans="1:5" ht="12" customHeight="1" x14ac:dyDescent="0.25">
      <c r="A33" s="1"/>
      <c r="B33" s="19" t="s">
        <v>107</v>
      </c>
      <c r="C33" s="19"/>
      <c r="D33" s="19"/>
      <c r="E33" s="1"/>
    </row>
    <row r="34" spans="1:5" ht="12" customHeight="1" x14ac:dyDescent="0.25">
      <c r="A34" s="1"/>
      <c r="B34" s="19" t="s">
        <v>108</v>
      </c>
      <c r="C34" s="19"/>
      <c r="D34" s="19"/>
      <c r="E34" s="1"/>
    </row>
    <row r="35" spans="1:5" ht="12" customHeight="1" x14ac:dyDescent="0.25">
      <c r="A35" s="1"/>
      <c r="B35" s="19" t="s">
        <v>109</v>
      </c>
      <c r="C35" s="19"/>
      <c r="D35" s="19"/>
      <c r="E35" s="1"/>
    </row>
    <row r="36" spans="1:5" ht="12" customHeight="1" x14ac:dyDescent="0.25">
      <c r="A36" s="1"/>
      <c r="B36" s="19" t="s">
        <v>110</v>
      </c>
      <c r="C36" s="19"/>
      <c r="D36" s="19"/>
      <c r="E36" s="1"/>
    </row>
    <row r="37" spans="1:5" ht="12" customHeight="1" x14ac:dyDescent="0.25">
      <c r="A37" s="1"/>
      <c r="B37" s="19" t="s">
        <v>111</v>
      </c>
      <c r="C37" s="19"/>
      <c r="D37" s="19"/>
      <c r="E37" s="1"/>
    </row>
    <row r="38" spans="1:5" ht="12" customHeight="1" x14ac:dyDescent="0.25">
      <c r="A38" s="1"/>
      <c r="B38" s="19" t="s">
        <v>112</v>
      </c>
      <c r="C38" s="19"/>
      <c r="D38" s="19"/>
      <c r="E38" s="1"/>
    </row>
    <row r="39" spans="1:5" ht="12" customHeight="1" x14ac:dyDescent="0.25">
      <c r="A39" s="1"/>
      <c r="B39" s="19" t="s">
        <v>113</v>
      </c>
      <c r="C39" s="19"/>
      <c r="D39" s="19"/>
      <c r="E39" s="1"/>
    </row>
    <row r="40" spans="1:5" ht="12" customHeight="1" x14ac:dyDescent="0.25">
      <c r="A40" s="1"/>
      <c r="B40" s="19" t="s">
        <v>114</v>
      </c>
      <c r="C40" s="19"/>
      <c r="D40" s="19"/>
      <c r="E40" s="1"/>
    </row>
    <row r="41" spans="1:5" ht="12" customHeight="1" x14ac:dyDescent="0.25">
      <c r="A41" s="1"/>
      <c r="B41" s="19" t="s">
        <v>115</v>
      </c>
      <c r="C41" s="19"/>
      <c r="D41" s="19"/>
      <c r="E41" s="1"/>
    </row>
    <row r="42" spans="1:5" ht="12" customHeight="1" x14ac:dyDescent="0.25">
      <c r="A42" s="1"/>
      <c r="B42" s="19" t="s">
        <v>116</v>
      </c>
      <c r="C42" s="19"/>
      <c r="D42" s="19"/>
      <c r="E42" s="1"/>
    </row>
    <row r="43" spans="1:5" ht="12" customHeight="1" x14ac:dyDescent="0.25">
      <c r="A43" s="1"/>
      <c r="B43" s="19" t="s">
        <v>117</v>
      </c>
      <c r="C43" s="19"/>
      <c r="D43" s="19"/>
      <c r="E43" s="1"/>
    </row>
    <row r="44" spans="1:5" ht="12" customHeight="1" x14ac:dyDescent="0.25">
      <c r="A44" s="1"/>
      <c r="B44" s="19" t="s">
        <v>118</v>
      </c>
      <c r="C44" s="19"/>
      <c r="D44" s="19"/>
      <c r="E44" s="1"/>
    </row>
    <row r="45" spans="1:5" ht="12" customHeight="1" x14ac:dyDescent="0.25">
      <c r="A45" s="1"/>
      <c r="B45" s="19" t="s">
        <v>119</v>
      </c>
      <c r="C45" s="19"/>
      <c r="D45" s="19"/>
      <c r="E45" s="1"/>
    </row>
    <row r="46" spans="1:5" ht="12" customHeight="1" x14ac:dyDescent="0.25">
      <c r="A46" s="1"/>
      <c r="B46" s="19" t="s">
        <v>120</v>
      </c>
      <c r="C46" s="19"/>
      <c r="D46" s="19"/>
      <c r="E46" s="1"/>
    </row>
    <row r="47" spans="1:5" ht="12" customHeight="1" x14ac:dyDescent="0.25">
      <c r="A47" s="1"/>
      <c r="B47" s="19" t="s">
        <v>121</v>
      </c>
      <c r="C47" s="19"/>
      <c r="D47" s="19"/>
      <c r="E47" s="1"/>
    </row>
    <row r="48" spans="1:5" ht="12" customHeight="1" x14ac:dyDescent="0.25">
      <c r="A48" s="1"/>
      <c r="B48" s="19" t="s">
        <v>122</v>
      </c>
      <c r="C48" s="19"/>
      <c r="D48" s="19"/>
      <c r="E48" s="1"/>
    </row>
    <row r="49" spans="1:5" ht="12" customHeight="1" x14ac:dyDescent="0.25">
      <c r="A49" s="1"/>
      <c r="B49" s="19" t="s">
        <v>123</v>
      </c>
      <c r="C49" s="19"/>
      <c r="D49" s="19"/>
      <c r="E49" s="1"/>
    </row>
    <row r="50" spans="1:5" ht="12" customHeight="1" x14ac:dyDescent="0.25">
      <c r="A50" s="1"/>
      <c r="B50" s="19" t="s">
        <v>124</v>
      </c>
      <c r="C50" s="19"/>
      <c r="D50" s="19"/>
      <c r="E50" s="1"/>
    </row>
    <row r="51" spans="1:5" ht="12" customHeight="1" x14ac:dyDescent="0.25">
      <c r="A51" s="1"/>
      <c r="B51" s="19" t="s">
        <v>125</v>
      </c>
      <c r="C51" s="19"/>
      <c r="D51" s="19"/>
      <c r="E51" s="1"/>
    </row>
    <row r="52" spans="1:5" ht="12" customHeight="1" x14ac:dyDescent="0.25">
      <c r="A52" s="1"/>
      <c r="B52" s="19" t="s">
        <v>126</v>
      </c>
      <c r="C52" s="19"/>
      <c r="D52" s="19"/>
      <c r="E52" s="1"/>
    </row>
    <row r="53" spans="1:5" ht="12" customHeight="1" x14ac:dyDescent="0.25">
      <c r="A53" s="1"/>
      <c r="B53" s="19" t="s">
        <v>127</v>
      </c>
      <c r="C53" s="19"/>
      <c r="D53" s="19"/>
      <c r="E53" s="1"/>
    </row>
    <row r="54" spans="1:5" ht="12" customHeight="1" x14ac:dyDescent="0.25">
      <c r="A54" s="1"/>
      <c r="B54" s="19" t="s">
        <v>151</v>
      </c>
      <c r="C54" s="19"/>
      <c r="D54" s="19"/>
      <c r="E54" s="1"/>
    </row>
    <row r="55" spans="1:5" ht="12" customHeight="1" x14ac:dyDescent="0.25">
      <c r="A55" s="1"/>
      <c r="B55" s="19" t="s">
        <v>152</v>
      </c>
      <c r="C55" s="19"/>
      <c r="D55" s="19"/>
      <c r="E55" s="1"/>
    </row>
    <row r="56" spans="1:5" ht="12" customHeight="1" x14ac:dyDescent="0.25">
      <c r="A56" s="1"/>
      <c r="B56" s="19" t="s">
        <v>153</v>
      </c>
      <c r="C56" s="19"/>
      <c r="D56" s="19"/>
      <c r="E56" s="1"/>
    </row>
    <row r="57" spans="1:5" ht="12" customHeight="1" x14ac:dyDescent="0.25">
      <c r="A57" s="1"/>
      <c r="B57" s="19" t="s">
        <v>154</v>
      </c>
      <c r="C57" s="19"/>
      <c r="D57" s="19"/>
      <c r="E57" s="1"/>
    </row>
    <row r="58" spans="1:5" ht="12" customHeight="1" x14ac:dyDescent="0.25">
      <c r="A58" s="1"/>
      <c r="B58" s="19" t="s">
        <v>155</v>
      </c>
      <c r="C58" s="19"/>
      <c r="D58" s="19"/>
      <c r="E58" s="1"/>
    </row>
    <row r="59" spans="1:5" ht="12" customHeight="1" x14ac:dyDescent="0.25">
      <c r="A59" s="1"/>
      <c r="B59" s="19" t="s">
        <v>156</v>
      </c>
      <c r="C59" s="19"/>
      <c r="D59" s="19"/>
      <c r="E59" s="1"/>
    </row>
    <row r="60" spans="1:5" ht="12" customHeight="1" x14ac:dyDescent="0.25">
      <c r="A60" s="1"/>
      <c r="B60" s="19" t="s">
        <v>157</v>
      </c>
      <c r="C60" s="19"/>
      <c r="D60" s="19"/>
      <c r="E60" s="1"/>
    </row>
    <row r="61" spans="1:5" ht="12" customHeight="1" x14ac:dyDescent="0.25">
      <c r="A61" s="1"/>
      <c r="B61" s="19" t="s">
        <v>158</v>
      </c>
      <c r="C61" s="19"/>
      <c r="D61" s="19"/>
      <c r="E61" s="1"/>
    </row>
    <row r="62" spans="1:5" ht="12" customHeight="1" x14ac:dyDescent="0.25">
      <c r="A62" s="1"/>
      <c r="B62" s="19" t="s">
        <v>159</v>
      </c>
      <c r="C62" s="19"/>
      <c r="D62" s="19"/>
      <c r="E62" s="1"/>
    </row>
    <row r="63" spans="1:5" ht="12" customHeight="1" x14ac:dyDescent="0.25">
      <c r="A63" s="1"/>
      <c r="B63" s="19" t="s">
        <v>160</v>
      </c>
      <c r="C63" s="19"/>
      <c r="D63" s="19"/>
      <c r="E63" s="1"/>
    </row>
    <row r="64" spans="1:5" ht="12" customHeight="1" x14ac:dyDescent="0.25">
      <c r="A64" s="1"/>
      <c r="B64" s="19" t="s">
        <v>161</v>
      </c>
      <c r="C64" s="19"/>
      <c r="D64" s="19"/>
      <c r="E64" s="1"/>
    </row>
    <row r="65" spans="1:5" ht="12" customHeight="1" x14ac:dyDescent="0.25">
      <c r="A65" s="1"/>
      <c r="B65" s="19" t="s">
        <v>162</v>
      </c>
      <c r="C65" s="19"/>
      <c r="D65" s="19"/>
      <c r="E65" s="1"/>
    </row>
    <row r="66" spans="1:5" ht="12" customHeight="1" x14ac:dyDescent="0.25">
      <c r="A66" s="1"/>
      <c r="B66" s="19" t="s">
        <v>163</v>
      </c>
      <c r="C66" s="19"/>
      <c r="D66" s="19"/>
      <c r="E66" s="1"/>
    </row>
    <row r="67" spans="1:5" ht="12" customHeight="1" x14ac:dyDescent="0.25">
      <c r="A67" s="1"/>
      <c r="B67" s="19" t="s">
        <v>164</v>
      </c>
      <c r="C67" s="19"/>
      <c r="D67" s="19"/>
      <c r="E67" s="1"/>
    </row>
    <row r="68" spans="1:5" ht="12" customHeight="1" x14ac:dyDescent="0.25">
      <c r="A68" s="1"/>
      <c r="B68" s="19" t="s">
        <v>165</v>
      </c>
      <c r="C68" s="19"/>
      <c r="D68" s="19"/>
      <c r="E68" s="1"/>
    </row>
    <row r="69" spans="1:5" ht="12" customHeight="1" x14ac:dyDescent="0.25">
      <c r="A69" s="1"/>
      <c r="B69" s="19" t="s">
        <v>166</v>
      </c>
      <c r="C69" s="19"/>
      <c r="D69" s="19"/>
      <c r="E69" s="1"/>
    </row>
    <row r="70" spans="1:5" ht="12" customHeight="1" x14ac:dyDescent="0.25">
      <c r="A70" s="1"/>
      <c r="B70" s="19" t="s">
        <v>167</v>
      </c>
      <c r="C70" s="19"/>
      <c r="D70" s="19"/>
      <c r="E70" s="1"/>
    </row>
    <row r="71" spans="1:5" ht="12" customHeight="1" x14ac:dyDescent="0.25">
      <c r="A71" s="1"/>
      <c r="B71" s="19" t="s">
        <v>168</v>
      </c>
      <c r="C71" s="19"/>
      <c r="D71" s="19"/>
      <c r="E71" s="1"/>
    </row>
    <row r="72" spans="1:5" ht="12" customHeight="1" x14ac:dyDescent="0.25">
      <c r="A72" s="1"/>
      <c r="B72" s="19" t="s">
        <v>169</v>
      </c>
      <c r="C72" s="19"/>
      <c r="D72" s="19"/>
      <c r="E72" s="1"/>
    </row>
    <row r="73" spans="1:5" ht="12" customHeight="1" x14ac:dyDescent="0.25">
      <c r="A73" s="1"/>
      <c r="B73" s="19" t="s">
        <v>170</v>
      </c>
      <c r="C73" s="19"/>
      <c r="D73" s="19"/>
      <c r="E73" s="1"/>
    </row>
    <row r="74" spans="1:5" ht="12" customHeight="1" x14ac:dyDescent="0.25">
      <c r="A74" s="1"/>
      <c r="B74" s="19" t="s">
        <v>171</v>
      </c>
      <c r="C74" s="19"/>
      <c r="D74" s="19"/>
      <c r="E74" s="1"/>
    </row>
    <row r="75" spans="1:5" ht="12" customHeight="1" x14ac:dyDescent="0.25">
      <c r="A75" s="1"/>
      <c r="B75" s="19" t="s">
        <v>172</v>
      </c>
      <c r="C75" s="19"/>
      <c r="D75" s="19"/>
      <c r="E75" s="1"/>
    </row>
    <row r="76" spans="1:5" ht="12" customHeight="1" x14ac:dyDescent="0.25">
      <c r="A76" s="1"/>
      <c r="B76" s="19" t="s">
        <v>173</v>
      </c>
      <c r="C76" s="19"/>
      <c r="D76" s="19"/>
      <c r="E76" s="1"/>
    </row>
    <row r="77" spans="1:5" ht="12" customHeight="1" x14ac:dyDescent="0.25">
      <c r="A77" s="1"/>
      <c r="B77" s="19" t="s">
        <v>174</v>
      </c>
      <c r="C77" s="19"/>
      <c r="D77" s="19"/>
      <c r="E77" s="1"/>
    </row>
    <row r="78" spans="1:5" ht="12" customHeight="1" x14ac:dyDescent="0.25">
      <c r="A78" s="1"/>
      <c r="B78" s="19" t="s">
        <v>175</v>
      </c>
      <c r="C78" s="19"/>
      <c r="D78" s="19"/>
      <c r="E78" s="1"/>
    </row>
    <row r="79" spans="1:5" ht="12" customHeight="1" x14ac:dyDescent="0.25">
      <c r="A79" s="1"/>
      <c r="B79" s="19" t="s">
        <v>176</v>
      </c>
      <c r="C79" s="19"/>
      <c r="D79" s="19"/>
      <c r="E79" s="1"/>
    </row>
    <row r="80" spans="1:5" ht="12" customHeight="1" x14ac:dyDescent="0.25">
      <c r="A80" s="1"/>
      <c r="B80" s="19" t="s">
        <v>177</v>
      </c>
      <c r="C80" s="19"/>
      <c r="D80" s="19"/>
      <c r="E80" s="1"/>
    </row>
    <row r="81" spans="1:5" ht="12" customHeight="1" x14ac:dyDescent="0.25">
      <c r="A81" s="1"/>
      <c r="B81" s="19" t="s">
        <v>178</v>
      </c>
      <c r="C81" s="19"/>
      <c r="D81" s="19"/>
      <c r="E81" s="1"/>
    </row>
    <row r="82" spans="1:5" ht="12" customHeight="1" x14ac:dyDescent="0.25">
      <c r="A82" s="1"/>
      <c r="B82" s="19" t="s">
        <v>179</v>
      </c>
      <c r="C82" s="19"/>
      <c r="D82" s="19"/>
      <c r="E82" s="1"/>
    </row>
    <row r="83" spans="1:5" ht="12" customHeight="1" x14ac:dyDescent="0.25">
      <c r="A83" s="1"/>
      <c r="B83" s="19" t="s">
        <v>180</v>
      </c>
      <c r="C83" s="19"/>
      <c r="D83" s="19"/>
      <c r="E83" s="1"/>
    </row>
    <row r="84" spans="1:5" ht="12" customHeight="1" x14ac:dyDescent="0.25">
      <c r="A84" s="1"/>
      <c r="B84" s="19" t="s">
        <v>181</v>
      </c>
      <c r="C84" s="19"/>
      <c r="D84" s="19"/>
      <c r="E84" s="1"/>
    </row>
    <row r="85" spans="1:5" ht="12" customHeight="1" x14ac:dyDescent="0.25">
      <c r="A85" s="1"/>
      <c r="B85" s="19" t="s">
        <v>182</v>
      </c>
      <c r="C85" s="19"/>
      <c r="D85" s="19"/>
      <c r="E85" s="1"/>
    </row>
    <row r="86" spans="1:5" ht="12" customHeight="1" x14ac:dyDescent="0.25">
      <c r="A86" s="1"/>
      <c r="B86" s="19" t="s">
        <v>183</v>
      </c>
      <c r="C86" s="19"/>
      <c r="D86" s="19"/>
      <c r="E86" s="1"/>
    </row>
    <row r="87" spans="1:5" ht="12" customHeight="1" x14ac:dyDescent="0.25">
      <c r="A87" s="1"/>
      <c r="B87" s="19" t="s">
        <v>184</v>
      </c>
      <c r="C87" s="19"/>
      <c r="D87" s="19"/>
      <c r="E87" s="1"/>
    </row>
    <row r="88" spans="1:5" ht="12" customHeight="1" x14ac:dyDescent="0.25">
      <c r="A88" s="1"/>
      <c r="B88" s="19" t="s">
        <v>185</v>
      </c>
      <c r="C88" s="19"/>
      <c r="D88" s="19"/>
      <c r="E88" s="1"/>
    </row>
    <row r="89" spans="1:5" ht="12" customHeight="1" x14ac:dyDescent="0.25">
      <c r="A89" s="1"/>
      <c r="B89" s="19" t="s">
        <v>186</v>
      </c>
      <c r="C89" s="19"/>
      <c r="D89" s="19"/>
      <c r="E89" s="1"/>
    </row>
    <row r="90" spans="1:5" ht="12" customHeight="1" x14ac:dyDescent="0.25">
      <c r="A90" s="1"/>
      <c r="B90" s="19" t="s">
        <v>187</v>
      </c>
      <c r="C90" s="19"/>
      <c r="D90" s="19"/>
      <c r="E90" s="1"/>
    </row>
    <row r="91" spans="1:5" ht="12" customHeight="1" x14ac:dyDescent="0.25">
      <c r="A91" s="1"/>
      <c r="B91" s="19" t="s">
        <v>188</v>
      </c>
      <c r="C91" s="19"/>
      <c r="D91" s="19"/>
      <c r="E91" s="1"/>
    </row>
    <row r="92" spans="1:5" ht="12" customHeight="1" x14ac:dyDescent="0.25">
      <c r="A92" s="1"/>
      <c r="B92" s="19" t="s">
        <v>189</v>
      </c>
      <c r="C92" s="19"/>
      <c r="D92" s="19"/>
      <c r="E92" s="1"/>
    </row>
    <row r="93" spans="1:5" ht="12" customHeight="1" x14ac:dyDescent="0.25">
      <c r="A93" s="1"/>
      <c r="B93" s="19" t="s">
        <v>190</v>
      </c>
      <c r="C93" s="19"/>
      <c r="D93" s="19"/>
      <c r="E93" s="1"/>
    </row>
    <row r="94" spans="1:5" ht="12" customHeight="1" x14ac:dyDescent="0.25">
      <c r="A94" s="1"/>
      <c r="B94" s="19" t="s">
        <v>191</v>
      </c>
      <c r="C94" s="19"/>
      <c r="D94" s="19"/>
      <c r="E94" s="1"/>
    </row>
    <row r="95" spans="1:5" ht="12" customHeight="1" x14ac:dyDescent="0.25">
      <c r="A95" s="1"/>
      <c r="B95" s="19" t="s">
        <v>192</v>
      </c>
      <c r="C95" s="19"/>
      <c r="D95" s="19"/>
      <c r="E95" s="1"/>
    </row>
    <row r="96" spans="1:5" ht="12" customHeight="1" x14ac:dyDescent="0.25">
      <c r="A96" s="1"/>
      <c r="B96" s="19" t="s">
        <v>193</v>
      </c>
      <c r="C96" s="19"/>
      <c r="D96" s="19"/>
      <c r="E96" s="1"/>
    </row>
    <row r="97" spans="1:5" ht="12" customHeight="1" x14ac:dyDescent="0.25">
      <c r="A97" s="1"/>
      <c r="B97" s="19" t="s">
        <v>194</v>
      </c>
      <c r="C97" s="19"/>
      <c r="D97" s="19"/>
      <c r="E97" s="1"/>
    </row>
    <row r="98" spans="1:5" ht="12" customHeight="1" x14ac:dyDescent="0.25">
      <c r="A98" s="1"/>
      <c r="B98" s="19" t="s">
        <v>195</v>
      </c>
      <c r="C98" s="19"/>
      <c r="D98" s="19"/>
      <c r="E98" s="1"/>
    </row>
    <row r="99" spans="1:5" ht="12" customHeight="1" x14ac:dyDescent="0.25">
      <c r="A99" s="1"/>
      <c r="B99" s="19" t="s">
        <v>196</v>
      </c>
      <c r="C99" s="19"/>
      <c r="D99" s="19"/>
      <c r="E99" s="1"/>
    </row>
    <row r="100" spans="1:5" ht="12" customHeight="1" x14ac:dyDescent="0.25">
      <c r="A100" s="1"/>
      <c r="B100" s="19" t="s">
        <v>197</v>
      </c>
      <c r="C100" s="19"/>
      <c r="D100" s="19"/>
      <c r="E100" s="1"/>
    </row>
    <row r="101" spans="1:5" ht="12" customHeight="1" x14ac:dyDescent="0.25">
      <c r="A101" s="1"/>
      <c r="B101" s="19" t="s">
        <v>198</v>
      </c>
      <c r="C101" s="19"/>
      <c r="D101" s="19"/>
      <c r="E101" s="1"/>
    </row>
    <row r="102" spans="1:5" ht="12" customHeight="1" x14ac:dyDescent="0.25">
      <c r="A102" s="1"/>
      <c r="B102" s="19" t="s">
        <v>199</v>
      </c>
      <c r="C102" s="19"/>
      <c r="D102" s="19"/>
      <c r="E102" s="1"/>
    </row>
    <row r="103" spans="1:5" ht="12" customHeight="1" x14ac:dyDescent="0.25">
      <c r="A103" s="1"/>
      <c r="B103" s="19" t="s">
        <v>200</v>
      </c>
      <c r="C103" s="19"/>
      <c r="D103" s="19"/>
      <c r="E103" s="1"/>
    </row>
    <row r="104" spans="1:5" ht="12" customHeight="1" x14ac:dyDescent="0.25">
      <c r="A104" s="1"/>
      <c r="B104" s="1"/>
      <c r="C104" s="1"/>
      <c r="D104" s="1"/>
      <c r="E104" s="1"/>
    </row>
    <row r="105" spans="1:5" ht="12" customHeight="1" x14ac:dyDescent="0.25">
      <c r="A105" s="1"/>
      <c r="B105" s="1"/>
      <c r="C105" s="1"/>
      <c r="D105" s="1"/>
      <c r="E105" s="1"/>
    </row>
  </sheetData>
  <sheetProtection sheet="1" objects="1" scenarios="1"/>
  <customSheetViews>
    <customSheetView guid="{86C03389-4201-46C5-89A4-1E328CDDBF1A}" showRuler="0">
      <selection activeCell="C4" sqref="C4"/>
      <pageMargins left="0.7" right="0.7" top="0.75" bottom="0.75" header="0.3" footer="0.3"/>
      <headerFooter alignWithMargins="0"/>
    </customSheetView>
  </customSheetViews>
  <mergeCells count="1">
    <mergeCell ref="B1:D1"/>
  </mergeCells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3"/>
  <sheetViews>
    <sheetView topLeftCell="A388" workbookViewId="0">
      <selection activeCell="B195" sqref="B195"/>
    </sheetView>
  </sheetViews>
  <sheetFormatPr defaultColWidth="9.140625" defaultRowHeight="12" x14ac:dyDescent="0.2"/>
  <cols>
    <col min="1" max="1" width="1.5703125" style="3" customWidth="1"/>
    <col min="2" max="2" width="49.140625" style="3" customWidth="1"/>
    <col min="3" max="4" width="8.7109375" style="17" customWidth="1"/>
    <col min="5" max="12" width="9.140625" style="3"/>
    <col min="13" max="13" width="9.140625" style="20"/>
    <col min="14" max="16384" width="9.140625" style="3"/>
  </cols>
  <sheetData>
    <row r="1" spans="1:6" ht="24" customHeight="1" x14ac:dyDescent="0.25">
      <c r="A1" s="2"/>
      <c r="B1" s="302" t="s">
        <v>136</v>
      </c>
      <c r="C1" s="302"/>
      <c r="D1" s="302"/>
    </row>
    <row r="2" spans="1:6" ht="12" customHeight="1" x14ac:dyDescent="0.2">
      <c r="A2" s="2"/>
      <c r="B2" s="303" t="s">
        <v>238</v>
      </c>
      <c r="C2" s="303"/>
      <c r="D2" s="303"/>
    </row>
    <row r="3" spans="1:6" ht="12" customHeight="1" x14ac:dyDescent="0.2">
      <c r="A3" s="2"/>
      <c r="B3" s="7" t="s">
        <v>29</v>
      </c>
      <c r="C3" s="15" t="s">
        <v>3</v>
      </c>
      <c r="D3" s="15" t="s">
        <v>4</v>
      </c>
      <c r="F3" s="6"/>
    </row>
    <row r="4" spans="1:6" ht="12" customHeight="1" x14ac:dyDescent="0.2">
      <c r="A4" s="2"/>
      <c r="B4" s="3" t="s">
        <v>768</v>
      </c>
      <c r="C4" s="17">
        <v>0</v>
      </c>
      <c r="D4" s="17">
        <v>0.03</v>
      </c>
    </row>
    <row r="5" spans="1:6" ht="12" customHeight="1" x14ac:dyDescent="0.2">
      <c r="A5" s="2"/>
      <c r="B5" s="3" t="s">
        <v>769</v>
      </c>
      <c r="C5" s="17">
        <v>0</v>
      </c>
      <c r="D5" s="17">
        <v>3.6999999999999998E-2</v>
      </c>
    </row>
    <row r="6" spans="1:6" ht="12" customHeight="1" x14ac:dyDescent="0.2">
      <c r="A6" s="2"/>
      <c r="B6" s="3" t="s">
        <v>770</v>
      </c>
      <c r="C6" s="17">
        <v>0</v>
      </c>
      <c r="D6" s="17">
        <v>3.9E-2</v>
      </c>
    </row>
    <row r="7" spans="1:6" ht="12" customHeight="1" x14ac:dyDescent="0.2">
      <c r="A7" s="2"/>
      <c r="B7" s="3" t="s">
        <v>771</v>
      </c>
      <c r="C7" s="17">
        <v>0</v>
      </c>
      <c r="D7" s="17">
        <v>4.5999999999999999E-2</v>
      </c>
    </row>
    <row r="8" spans="1:6" ht="12" customHeight="1" x14ac:dyDescent="0.2">
      <c r="A8" s="2"/>
      <c r="B8" s="3" t="s">
        <v>772</v>
      </c>
      <c r="C8" s="17">
        <v>0</v>
      </c>
      <c r="D8" s="17">
        <v>7.0000000000000007E-2</v>
      </c>
    </row>
    <row r="9" spans="1:6" ht="12" customHeight="1" x14ac:dyDescent="0.2">
      <c r="A9" s="2"/>
      <c r="B9" s="3" t="s">
        <v>773</v>
      </c>
      <c r="C9" s="17">
        <v>0</v>
      </c>
      <c r="D9" s="17">
        <v>7.6999999999999999E-2</v>
      </c>
    </row>
    <row r="10" spans="1:6" ht="12" customHeight="1" x14ac:dyDescent="0.2">
      <c r="A10" s="2"/>
      <c r="B10" s="3" t="s">
        <v>774</v>
      </c>
      <c r="C10" s="17">
        <v>0</v>
      </c>
      <c r="D10" s="17">
        <v>0.10199999999999999</v>
      </c>
    </row>
    <row r="11" spans="1:6" ht="12" customHeight="1" x14ac:dyDescent="0.2">
      <c r="A11" s="2"/>
      <c r="B11" s="3" t="s">
        <v>775</v>
      </c>
      <c r="C11" s="17">
        <v>0</v>
      </c>
      <c r="D11" s="17">
        <v>0.109</v>
      </c>
    </row>
    <row r="12" spans="1:6" ht="12" customHeight="1" x14ac:dyDescent="0.2">
      <c r="A12" s="2"/>
      <c r="B12" s="3" t="s">
        <v>776</v>
      </c>
      <c r="C12" s="17">
        <v>0</v>
      </c>
      <c r="D12" s="17">
        <v>0.13900000000000001</v>
      </c>
    </row>
    <row r="13" spans="1:6" ht="12" customHeight="1" x14ac:dyDescent="0.2">
      <c r="A13" s="2"/>
      <c r="B13" s="3" t="s">
        <v>777</v>
      </c>
      <c r="C13" s="17">
        <v>0</v>
      </c>
      <c r="D13" s="17">
        <v>0.14599999999999999</v>
      </c>
    </row>
    <row r="14" spans="1:6" ht="12" customHeight="1" x14ac:dyDescent="0.2">
      <c r="A14" s="2"/>
      <c r="B14" s="3" t="s">
        <v>778</v>
      </c>
      <c r="C14" s="17">
        <v>0</v>
      </c>
      <c r="D14" s="17">
        <v>0.20100000000000001</v>
      </c>
    </row>
    <row r="15" spans="1:6" ht="12" customHeight="1" x14ac:dyDescent="0.2">
      <c r="A15" s="2"/>
      <c r="B15" s="3" t="s">
        <v>779</v>
      </c>
      <c r="C15" s="17">
        <v>0</v>
      </c>
      <c r="D15" s="17">
        <v>0.20799999999999999</v>
      </c>
    </row>
    <row r="16" spans="1:6" ht="12" customHeight="1" x14ac:dyDescent="0.2">
      <c r="A16" s="2"/>
      <c r="B16" s="3" t="s">
        <v>780</v>
      </c>
      <c r="C16" s="17">
        <v>0</v>
      </c>
      <c r="D16" s="17">
        <v>0.03</v>
      </c>
    </row>
    <row r="17" spans="1:4" ht="12" customHeight="1" x14ac:dyDescent="0.2">
      <c r="A17" s="2"/>
      <c r="B17" s="3" t="s">
        <v>781</v>
      </c>
      <c r="C17" s="17">
        <v>0</v>
      </c>
      <c r="D17" s="17">
        <v>3.6999999999999998E-2</v>
      </c>
    </row>
    <row r="18" spans="1:4" ht="12" customHeight="1" x14ac:dyDescent="0.2">
      <c r="A18" s="2"/>
      <c r="B18" s="3" t="s">
        <v>782</v>
      </c>
      <c r="C18" s="17">
        <v>0</v>
      </c>
      <c r="D18" s="17">
        <v>3.9E-2</v>
      </c>
    </row>
    <row r="19" spans="1:4" ht="12" customHeight="1" x14ac:dyDescent="0.2">
      <c r="A19" s="2"/>
      <c r="B19" s="3" t="s">
        <v>783</v>
      </c>
      <c r="C19" s="17">
        <v>0</v>
      </c>
      <c r="D19" s="17">
        <v>4.5999999999999999E-2</v>
      </c>
    </row>
    <row r="20" spans="1:4" ht="12" customHeight="1" x14ac:dyDescent="0.2">
      <c r="A20" s="2"/>
      <c r="B20" s="3" t="s">
        <v>784</v>
      </c>
      <c r="C20" s="17">
        <v>0</v>
      </c>
      <c r="D20" s="17">
        <v>7.0000000000000007E-2</v>
      </c>
    </row>
    <row r="21" spans="1:4" ht="12" customHeight="1" x14ac:dyDescent="0.2">
      <c r="A21" s="2"/>
      <c r="B21" s="3" t="s">
        <v>785</v>
      </c>
      <c r="C21" s="17">
        <v>0</v>
      </c>
      <c r="D21" s="17">
        <v>7.6999999999999999E-2</v>
      </c>
    </row>
    <row r="22" spans="1:4" ht="12" customHeight="1" x14ac:dyDescent="0.2">
      <c r="A22" s="2"/>
      <c r="B22" s="3" t="s">
        <v>786</v>
      </c>
      <c r="C22" s="17">
        <v>0</v>
      </c>
      <c r="D22" s="17">
        <v>0.10199999999999999</v>
      </c>
    </row>
    <row r="23" spans="1:4" ht="12" customHeight="1" x14ac:dyDescent="0.2">
      <c r="A23" s="2"/>
      <c r="B23" s="3" t="s">
        <v>787</v>
      </c>
      <c r="C23" s="17">
        <v>0</v>
      </c>
      <c r="D23" s="17">
        <v>0.109</v>
      </c>
    </row>
    <row r="24" spans="1:4" ht="12" customHeight="1" x14ac:dyDescent="0.2">
      <c r="A24" s="2"/>
      <c r="B24" s="3" t="s">
        <v>788</v>
      </c>
      <c r="C24" s="17">
        <v>0</v>
      </c>
      <c r="D24" s="17">
        <v>0.13900000000000001</v>
      </c>
    </row>
    <row r="25" spans="1:4" ht="12" customHeight="1" x14ac:dyDescent="0.2">
      <c r="A25" s="2"/>
      <c r="B25" s="3" t="s">
        <v>789</v>
      </c>
      <c r="C25" s="17">
        <v>0</v>
      </c>
      <c r="D25" s="17">
        <v>0.14599999999999999</v>
      </c>
    </row>
    <row r="26" spans="1:4" ht="12" customHeight="1" x14ac:dyDescent="0.2">
      <c r="A26" s="2"/>
      <c r="B26" s="3" t="s">
        <v>790</v>
      </c>
      <c r="C26" s="17">
        <v>0</v>
      </c>
      <c r="D26" s="17">
        <v>0.20100000000000001</v>
      </c>
    </row>
    <row r="27" spans="1:4" ht="12" customHeight="1" x14ac:dyDescent="0.2">
      <c r="A27" s="2"/>
      <c r="B27" s="3" t="s">
        <v>791</v>
      </c>
      <c r="C27" s="17">
        <v>0</v>
      </c>
      <c r="D27" s="17">
        <v>0.20799999999999999</v>
      </c>
    </row>
    <row r="28" spans="1:4" ht="12" customHeight="1" x14ac:dyDescent="0.2">
      <c r="A28" s="2"/>
      <c r="B28" s="3" t="s">
        <v>792</v>
      </c>
      <c r="C28" s="17">
        <v>0</v>
      </c>
      <c r="D28" s="17">
        <v>9.8000000000000004E-2</v>
      </c>
    </row>
    <row r="29" spans="1:4" ht="12" customHeight="1" x14ac:dyDescent="0.2">
      <c r="A29" s="2"/>
      <c r="B29" s="3" t="s">
        <v>793</v>
      </c>
      <c r="C29" s="17">
        <v>0</v>
      </c>
      <c r="D29" s="17">
        <v>9.8000000000000004E-2</v>
      </c>
    </row>
    <row r="30" spans="1:4" ht="12" customHeight="1" x14ac:dyDescent="0.2">
      <c r="A30" s="2"/>
      <c r="B30" s="3" t="s">
        <v>794</v>
      </c>
      <c r="C30" s="17">
        <v>0</v>
      </c>
      <c r="D30" s="17">
        <v>9.8000000000000004E-2</v>
      </c>
    </row>
    <row r="31" spans="1:4" ht="12" customHeight="1" x14ac:dyDescent="0.2">
      <c r="A31" s="2"/>
      <c r="B31" s="3" t="s">
        <v>795</v>
      </c>
      <c r="C31" s="17">
        <v>0</v>
      </c>
      <c r="D31" s="17">
        <v>0.25600000000000001</v>
      </c>
    </row>
    <row r="32" spans="1:4" ht="12" customHeight="1" x14ac:dyDescent="0.2">
      <c r="A32" s="2"/>
      <c r="B32" s="3" t="s">
        <v>796</v>
      </c>
      <c r="C32" s="17">
        <v>0</v>
      </c>
      <c r="D32" s="17">
        <v>0.25600000000000001</v>
      </c>
    </row>
    <row r="33" spans="1:6" ht="12" customHeight="1" x14ac:dyDescent="0.2">
      <c r="A33" s="2"/>
      <c r="B33" s="5" t="s">
        <v>411</v>
      </c>
      <c r="C33" s="18">
        <v>0</v>
      </c>
      <c r="D33" s="18">
        <v>7.0000000000000007E-2</v>
      </c>
      <c r="F33" s="6"/>
    </row>
    <row r="34" spans="1:6" ht="12" customHeight="1" x14ac:dyDescent="0.2">
      <c r="A34" s="2"/>
      <c r="B34" s="8" t="s">
        <v>279</v>
      </c>
      <c r="C34" s="16">
        <v>0</v>
      </c>
      <c r="D34" s="16">
        <v>8.5999999999999993E-2</v>
      </c>
      <c r="F34" s="6"/>
    </row>
    <row r="35" spans="1:6" ht="12" customHeight="1" x14ac:dyDescent="0.2">
      <c r="A35" s="2"/>
      <c r="B35" s="8" t="s">
        <v>280</v>
      </c>
      <c r="C35" s="16">
        <v>0</v>
      </c>
      <c r="D35" s="16">
        <v>0.125</v>
      </c>
      <c r="F35" s="6"/>
    </row>
    <row r="36" spans="1:6" ht="12" customHeight="1" x14ac:dyDescent="0.2">
      <c r="A36" s="2"/>
      <c r="B36" s="8" t="s">
        <v>281</v>
      </c>
      <c r="C36" s="16">
        <v>0</v>
      </c>
      <c r="D36" s="16">
        <v>0.14399999999999999</v>
      </c>
      <c r="F36" s="6"/>
    </row>
    <row r="37" spans="1:6" ht="12" customHeight="1" x14ac:dyDescent="0.2">
      <c r="A37" s="2"/>
      <c r="B37" s="8" t="s">
        <v>282</v>
      </c>
      <c r="C37" s="16">
        <v>0</v>
      </c>
      <c r="D37" s="16">
        <v>0.189</v>
      </c>
      <c r="F37" s="6"/>
    </row>
    <row r="38" spans="1:6" ht="12" customHeight="1" x14ac:dyDescent="0.2">
      <c r="A38" s="2"/>
      <c r="B38" s="8" t="s">
        <v>283</v>
      </c>
      <c r="C38" s="16">
        <v>0</v>
      </c>
      <c r="D38" s="16">
        <v>0.24099999999999999</v>
      </c>
      <c r="F38" s="6"/>
    </row>
    <row r="39" spans="1:6" ht="12" customHeight="1" x14ac:dyDescent="0.2">
      <c r="A39" s="2"/>
      <c r="B39" s="8" t="s">
        <v>284</v>
      </c>
      <c r="C39" s="16">
        <v>0</v>
      </c>
      <c r="D39" s="16">
        <v>0.14299999999999999</v>
      </c>
      <c r="F39" s="6"/>
    </row>
    <row r="40" spans="1:6" ht="12" customHeight="1" x14ac:dyDescent="0.2">
      <c r="A40" s="2"/>
      <c r="B40" s="8" t="s">
        <v>285</v>
      </c>
      <c r="C40" s="16">
        <v>0</v>
      </c>
      <c r="D40" s="16">
        <v>0.14299999999999999</v>
      </c>
      <c r="F40" s="6"/>
    </row>
    <row r="41" spans="1:6" ht="12" customHeight="1" x14ac:dyDescent="0.2">
      <c r="A41" s="2"/>
      <c r="B41" s="8" t="s">
        <v>286</v>
      </c>
      <c r="C41" s="16">
        <v>0</v>
      </c>
      <c r="D41" s="16">
        <v>0.223</v>
      </c>
      <c r="F41" s="6"/>
    </row>
    <row r="42" spans="1:6" ht="12" customHeight="1" x14ac:dyDescent="0.2">
      <c r="A42" s="2"/>
      <c r="B42" s="8" t="s">
        <v>287</v>
      </c>
      <c r="C42" s="16">
        <v>0</v>
      </c>
      <c r="D42" s="16">
        <v>0.24299999999999999</v>
      </c>
      <c r="F42" s="6"/>
    </row>
    <row r="43" spans="1:6" ht="12" customHeight="1" x14ac:dyDescent="0.2">
      <c r="A43" s="2"/>
      <c r="B43" s="8" t="s">
        <v>288</v>
      </c>
      <c r="C43" s="16">
        <v>0</v>
      </c>
      <c r="D43" s="16">
        <v>0.313</v>
      </c>
      <c r="F43" s="6"/>
    </row>
    <row r="44" spans="1:6" ht="12" customHeight="1" x14ac:dyDescent="0.2">
      <c r="A44" s="2"/>
      <c r="B44" s="8" t="s">
        <v>289</v>
      </c>
      <c r="C44" s="16">
        <v>0</v>
      </c>
      <c r="D44" s="16">
        <v>0.34399999999999997</v>
      </c>
      <c r="F44" s="6"/>
    </row>
    <row r="45" spans="1:6" ht="12" customHeight="1" x14ac:dyDescent="0.2">
      <c r="A45" s="2"/>
      <c r="B45" s="8" t="s">
        <v>290</v>
      </c>
      <c r="C45" s="16">
        <v>0</v>
      </c>
      <c r="D45" s="16">
        <v>0.75</v>
      </c>
      <c r="F45" s="6"/>
    </row>
    <row r="46" spans="1:6" ht="12" customHeight="1" x14ac:dyDescent="0.2">
      <c r="A46" s="2"/>
      <c r="B46" s="8" t="s">
        <v>291</v>
      </c>
      <c r="C46" s="16">
        <v>0</v>
      </c>
      <c r="D46" s="16">
        <v>0.92</v>
      </c>
      <c r="F46" s="6"/>
    </row>
    <row r="47" spans="1:6" ht="12" customHeight="1" x14ac:dyDescent="0.2">
      <c r="A47" s="2"/>
      <c r="B47" s="8" t="s">
        <v>292</v>
      </c>
      <c r="C47" s="16">
        <v>0</v>
      </c>
      <c r="D47" s="16">
        <v>0.14099999999999999</v>
      </c>
      <c r="F47" s="6"/>
    </row>
    <row r="48" spans="1:6" ht="12" customHeight="1" x14ac:dyDescent="0.2">
      <c r="A48" s="2"/>
      <c r="B48" s="8" t="s">
        <v>293</v>
      </c>
      <c r="C48" s="16">
        <v>0</v>
      </c>
      <c r="D48" s="16">
        <v>0.17299999999999999</v>
      </c>
      <c r="F48" s="6"/>
    </row>
    <row r="49" spans="1:6" ht="12" customHeight="1" x14ac:dyDescent="0.2">
      <c r="A49" s="2"/>
      <c r="B49" s="8" t="s">
        <v>294</v>
      </c>
      <c r="C49" s="16">
        <v>0</v>
      </c>
      <c r="D49" s="16">
        <v>0.20599999999999999</v>
      </c>
      <c r="F49" s="6"/>
    </row>
    <row r="50" spans="1:6" ht="12" customHeight="1" x14ac:dyDescent="0.2">
      <c r="A50" s="2"/>
      <c r="B50" s="8" t="s">
        <v>295</v>
      </c>
      <c r="C50" s="16">
        <v>0</v>
      </c>
      <c r="D50" s="16">
        <v>0.13300000000000001</v>
      </c>
      <c r="F50" s="6"/>
    </row>
    <row r="51" spans="1:6" ht="12" customHeight="1" x14ac:dyDescent="0.2">
      <c r="A51" s="2"/>
      <c r="B51" s="8" t="s">
        <v>296</v>
      </c>
      <c r="C51" s="16">
        <v>0</v>
      </c>
      <c r="D51" s="16">
        <v>0.158</v>
      </c>
      <c r="F51" s="6"/>
    </row>
    <row r="52" spans="1:6" ht="12" customHeight="1" x14ac:dyDescent="0.2">
      <c r="A52" s="2"/>
      <c r="B52" s="8" t="s">
        <v>297</v>
      </c>
      <c r="C52" s="16">
        <v>0</v>
      </c>
      <c r="D52" s="16">
        <v>0.23100000000000001</v>
      </c>
      <c r="F52" s="6"/>
    </row>
    <row r="53" spans="1:6" ht="12" customHeight="1" x14ac:dyDescent="0.2">
      <c r="A53" s="2"/>
      <c r="B53" s="8" t="s">
        <v>298</v>
      </c>
      <c r="C53" s="16">
        <v>0</v>
      </c>
      <c r="D53" s="16">
        <v>0.27100000000000002</v>
      </c>
      <c r="F53" s="6"/>
    </row>
    <row r="54" spans="1:6" ht="12" customHeight="1" x14ac:dyDescent="0.2">
      <c r="A54" s="2"/>
      <c r="B54" s="8" t="s">
        <v>299</v>
      </c>
      <c r="C54" s="16">
        <v>0</v>
      </c>
      <c r="D54" s="16">
        <v>0.33800000000000002</v>
      </c>
      <c r="F54" s="6"/>
    </row>
    <row r="55" spans="1:6" ht="12" customHeight="1" x14ac:dyDescent="0.2">
      <c r="A55" s="2"/>
      <c r="B55" s="8" t="s">
        <v>300</v>
      </c>
      <c r="C55" s="16">
        <v>0</v>
      </c>
      <c r="D55" s="16">
        <v>0.14699999999999999</v>
      </c>
      <c r="F55" s="6"/>
    </row>
    <row r="56" spans="1:6" ht="12" customHeight="1" x14ac:dyDescent="0.2">
      <c r="A56" s="2"/>
      <c r="B56" s="8" t="s">
        <v>301</v>
      </c>
      <c r="C56" s="16">
        <v>0</v>
      </c>
      <c r="D56" s="16">
        <v>0.14699999999999999</v>
      </c>
      <c r="F56" s="6"/>
    </row>
    <row r="57" spans="1:6" ht="12" customHeight="1" x14ac:dyDescent="0.2">
      <c r="A57" s="2"/>
      <c r="B57" s="8" t="s">
        <v>302</v>
      </c>
      <c r="C57" s="16">
        <v>0</v>
      </c>
      <c r="D57" s="16">
        <v>0.16200000000000001</v>
      </c>
      <c r="F57" s="6"/>
    </row>
    <row r="58" spans="1:6" ht="12" customHeight="1" x14ac:dyDescent="0.2">
      <c r="A58" s="2"/>
      <c r="B58" s="8" t="s">
        <v>303</v>
      </c>
      <c r="C58" s="16">
        <v>0</v>
      </c>
      <c r="D58" s="16">
        <v>0.22800000000000001</v>
      </c>
      <c r="F58" s="6"/>
    </row>
    <row r="59" spans="1:6" ht="12" customHeight="1" x14ac:dyDescent="0.2">
      <c r="A59" s="2"/>
      <c r="B59" s="8" t="s">
        <v>304</v>
      </c>
      <c r="C59" s="16">
        <v>0</v>
      </c>
      <c r="D59" s="16">
        <v>0.23499999999999999</v>
      </c>
      <c r="F59" s="6"/>
    </row>
    <row r="60" spans="1:6" ht="12" customHeight="1" x14ac:dyDescent="0.2">
      <c r="A60" s="2"/>
      <c r="B60" s="8" t="s">
        <v>305</v>
      </c>
      <c r="C60" s="16">
        <v>0</v>
      </c>
      <c r="D60" s="16">
        <v>0.14699999999999999</v>
      </c>
      <c r="F60" s="6"/>
    </row>
    <row r="61" spans="1:6" ht="12" customHeight="1" x14ac:dyDescent="0.2">
      <c r="A61" s="2"/>
      <c r="B61" s="8" t="s">
        <v>323</v>
      </c>
      <c r="C61" s="16">
        <v>0</v>
      </c>
      <c r="D61" s="16">
        <v>0.14699999999999999</v>
      </c>
      <c r="F61" s="6"/>
    </row>
    <row r="62" spans="1:6" ht="12" customHeight="1" x14ac:dyDescent="0.2">
      <c r="A62" s="2"/>
      <c r="B62" s="8" t="s">
        <v>306</v>
      </c>
      <c r="C62" s="16">
        <v>0</v>
      </c>
      <c r="D62" s="16">
        <v>0.23499999999999999</v>
      </c>
      <c r="F62" s="6"/>
    </row>
    <row r="63" spans="1:6" ht="12" customHeight="1" x14ac:dyDescent="0.2">
      <c r="A63" s="2"/>
      <c r="B63" s="8" t="s">
        <v>307</v>
      </c>
      <c r="C63" s="16">
        <v>0</v>
      </c>
      <c r="D63" s="16">
        <v>0.30599999999999999</v>
      </c>
      <c r="F63" s="6"/>
    </row>
    <row r="64" spans="1:6" ht="12" customHeight="1" x14ac:dyDescent="0.2">
      <c r="A64" s="2"/>
      <c r="B64" s="8" t="s">
        <v>308</v>
      </c>
      <c r="C64" s="18">
        <v>0</v>
      </c>
      <c r="D64" s="18">
        <v>0.33600000000000002</v>
      </c>
      <c r="F64" s="6"/>
    </row>
    <row r="65" spans="1:6" ht="12" customHeight="1" x14ac:dyDescent="0.2">
      <c r="A65" s="2"/>
      <c r="B65" s="8" t="s">
        <v>309</v>
      </c>
      <c r="C65" s="16">
        <v>0</v>
      </c>
      <c r="D65" s="16">
        <v>0.19800000000000001</v>
      </c>
      <c r="F65" s="6"/>
    </row>
    <row r="66" spans="1:6" ht="12" customHeight="1" x14ac:dyDescent="0.2">
      <c r="A66" s="2"/>
      <c r="B66" s="8" t="s">
        <v>584</v>
      </c>
      <c r="C66" s="16">
        <v>0</v>
      </c>
      <c r="D66" s="16">
        <v>0.124</v>
      </c>
      <c r="F66" s="6"/>
    </row>
    <row r="67" spans="1:6" ht="12" customHeight="1" x14ac:dyDescent="0.2">
      <c r="A67" s="2"/>
      <c r="B67" s="8" t="s">
        <v>585</v>
      </c>
      <c r="C67" s="16">
        <v>0</v>
      </c>
      <c r="D67" s="16">
        <v>0.182</v>
      </c>
      <c r="F67" s="6"/>
    </row>
    <row r="68" spans="1:6" ht="12" customHeight="1" x14ac:dyDescent="0.2">
      <c r="A68" s="2"/>
      <c r="B68" s="8" t="s">
        <v>586</v>
      </c>
      <c r="C68" s="16">
        <v>0</v>
      </c>
      <c r="D68" s="16">
        <v>0.19500000000000001</v>
      </c>
      <c r="F68" s="6"/>
    </row>
    <row r="69" spans="1:6" ht="12" customHeight="1" x14ac:dyDescent="0.2">
      <c r="A69" s="2"/>
      <c r="B69" s="8" t="s">
        <v>587</v>
      </c>
      <c r="C69" s="16">
        <v>0</v>
      </c>
      <c r="D69" s="16">
        <v>0.29099999999999998</v>
      </c>
      <c r="F69" s="6"/>
    </row>
    <row r="70" spans="1:6" ht="12" customHeight="1" x14ac:dyDescent="0.2">
      <c r="A70" s="2"/>
      <c r="B70" s="8" t="s">
        <v>588</v>
      </c>
      <c r="C70" s="16">
        <v>0</v>
      </c>
      <c r="D70" s="16">
        <v>0.28000000000000003</v>
      </c>
      <c r="F70" s="6"/>
    </row>
    <row r="71" spans="1:6" ht="12" customHeight="1" x14ac:dyDescent="0.2">
      <c r="A71" s="2"/>
      <c r="B71" s="8" t="s">
        <v>589</v>
      </c>
      <c r="C71" s="16">
        <v>0</v>
      </c>
      <c r="D71" s="16">
        <v>0.32600000000000001</v>
      </c>
      <c r="F71" s="6"/>
    </row>
    <row r="72" spans="1:6" ht="12" customHeight="1" x14ac:dyDescent="0.2">
      <c r="A72" s="2"/>
      <c r="B72" s="8" t="s">
        <v>590</v>
      </c>
      <c r="C72" s="16">
        <v>0</v>
      </c>
      <c r="D72" s="16">
        <v>0.38400000000000001</v>
      </c>
      <c r="F72" s="6"/>
    </row>
    <row r="73" spans="1:6" ht="12" customHeight="1" x14ac:dyDescent="0.2">
      <c r="A73" s="2"/>
      <c r="B73" s="8" t="s">
        <v>591</v>
      </c>
      <c r="C73" s="16">
        <v>0</v>
      </c>
      <c r="D73" s="16">
        <v>0.47399999999999998</v>
      </c>
      <c r="F73" s="6"/>
    </row>
    <row r="74" spans="1:6" ht="12" customHeight="1" x14ac:dyDescent="0.2">
      <c r="A74" s="2"/>
      <c r="B74" s="8" t="s">
        <v>592</v>
      </c>
      <c r="C74" s="16">
        <v>0</v>
      </c>
      <c r="D74" s="16">
        <v>0.36499999999999999</v>
      </c>
      <c r="F74" s="6"/>
    </row>
    <row r="75" spans="1:6" ht="12" customHeight="1" x14ac:dyDescent="0.2">
      <c r="A75" s="2"/>
      <c r="B75" s="8" t="s">
        <v>593</v>
      </c>
      <c r="C75" s="16">
        <v>0</v>
      </c>
      <c r="D75" s="16">
        <v>0.39300000000000002</v>
      </c>
      <c r="F75" s="6"/>
    </row>
    <row r="76" spans="1:6" ht="12" customHeight="1" x14ac:dyDescent="0.2">
      <c r="A76" s="2"/>
      <c r="B76" s="8" t="s">
        <v>594</v>
      </c>
      <c r="C76" s="16">
        <v>0</v>
      </c>
      <c r="D76" s="16">
        <v>0.42699999999999999</v>
      </c>
      <c r="F76" s="6"/>
    </row>
    <row r="77" spans="1:6" ht="12" customHeight="1" x14ac:dyDescent="0.2">
      <c r="A77" s="2"/>
      <c r="B77" s="8" t="s">
        <v>595</v>
      </c>
      <c r="C77" s="16">
        <v>0</v>
      </c>
      <c r="D77" s="16">
        <v>0.52500000000000002</v>
      </c>
      <c r="F77" s="6"/>
    </row>
    <row r="78" spans="1:6" ht="12" customHeight="1" x14ac:dyDescent="0.2">
      <c r="A78" s="2"/>
      <c r="B78" s="8" t="s">
        <v>310</v>
      </c>
      <c r="C78" s="16">
        <v>0</v>
      </c>
      <c r="D78" s="16">
        <v>0.19800000000000001</v>
      </c>
      <c r="F78" s="6"/>
    </row>
    <row r="79" spans="1:6" ht="12" customHeight="1" x14ac:dyDescent="0.2">
      <c r="A79" s="2"/>
      <c r="B79" s="8" t="s">
        <v>453</v>
      </c>
      <c r="C79" s="16">
        <v>0</v>
      </c>
      <c r="D79" s="16">
        <v>0.192</v>
      </c>
      <c r="F79" s="6"/>
    </row>
    <row r="80" spans="1:6" ht="12" customHeight="1" x14ac:dyDescent="0.2">
      <c r="A80" s="2"/>
      <c r="B80" s="8" t="s">
        <v>454</v>
      </c>
      <c r="C80" s="16">
        <v>0</v>
      </c>
      <c r="D80" s="16">
        <v>0.192</v>
      </c>
      <c r="F80" s="6"/>
    </row>
    <row r="81" spans="1:6" ht="12" customHeight="1" x14ac:dyDescent="0.2">
      <c r="A81" s="2"/>
      <c r="B81" s="8" t="s">
        <v>464</v>
      </c>
      <c r="C81" s="16">
        <v>0</v>
      </c>
      <c r="D81" s="16">
        <v>0.14899999999999999</v>
      </c>
      <c r="F81" s="6"/>
    </row>
    <row r="82" spans="1:6" ht="12" customHeight="1" x14ac:dyDescent="0.2">
      <c r="A82" s="2"/>
      <c r="B82" s="8" t="s">
        <v>465</v>
      </c>
      <c r="C82" s="16">
        <v>0</v>
      </c>
      <c r="D82" s="16">
        <v>9.1999999999999998E-2</v>
      </c>
      <c r="F82" s="6"/>
    </row>
    <row r="83" spans="1:6" ht="12" customHeight="1" x14ac:dyDescent="0.2">
      <c r="A83" s="2"/>
      <c r="B83" s="8" t="s">
        <v>466</v>
      </c>
      <c r="C83" s="16">
        <v>0</v>
      </c>
      <c r="D83" s="16">
        <v>0.08</v>
      </c>
      <c r="F83" s="6"/>
    </row>
    <row r="84" spans="1:6" ht="12" customHeight="1" x14ac:dyDescent="0.2">
      <c r="A84" s="2"/>
      <c r="B84" s="8" t="s">
        <v>467</v>
      </c>
      <c r="C84" s="16">
        <v>0</v>
      </c>
      <c r="D84" s="16">
        <v>0.189</v>
      </c>
      <c r="F84" s="6"/>
    </row>
    <row r="85" spans="1:6" ht="12" customHeight="1" x14ac:dyDescent="0.2">
      <c r="A85" s="2"/>
      <c r="B85" s="8" t="s">
        <v>468</v>
      </c>
      <c r="C85" s="16">
        <v>0</v>
      </c>
      <c r="D85" s="16">
        <v>0.13200000000000001</v>
      </c>
      <c r="F85" s="6"/>
    </row>
    <row r="86" spans="1:6" ht="12" customHeight="1" x14ac:dyDescent="0.2">
      <c r="A86" s="2"/>
      <c r="B86" s="8" t="s">
        <v>469</v>
      </c>
      <c r="C86" s="16">
        <v>0</v>
      </c>
      <c r="D86" s="16">
        <v>0.12</v>
      </c>
      <c r="F86" s="6"/>
    </row>
    <row r="87" spans="1:6" ht="12" customHeight="1" x14ac:dyDescent="0.2">
      <c r="A87" s="2"/>
      <c r="B87" s="8" t="s">
        <v>470</v>
      </c>
      <c r="C87" s="16">
        <v>0</v>
      </c>
      <c r="D87" s="16">
        <v>0.218</v>
      </c>
      <c r="F87" s="6"/>
    </row>
    <row r="88" spans="1:6" ht="12" customHeight="1" x14ac:dyDescent="0.2">
      <c r="A88" s="2"/>
      <c r="B88" s="8" t="s">
        <v>471</v>
      </c>
      <c r="C88" s="16">
        <v>0</v>
      </c>
      <c r="D88" s="16">
        <v>0.161</v>
      </c>
      <c r="F88" s="6"/>
    </row>
    <row r="89" spans="1:6" ht="12.75" x14ac:dyDescent="0.2">
      <c r="A89" s="2"/>
      <c r="B89" s="8" t="s">
        <v>472</v>
      </c>
      <c r="C89" s="16">
        <v>0</v>
      </c>
      <c r="D89" s="16">
        <v>0.14899999999999999</v>
      </c>
      <c r="F89" s="6"/>
    </row>
    <row r="90" spans="1:6" x14ac:dyDescent="0.2">
      <c r="A90" s="2"/>
      <c r="B90" s="8" t="s">
        <v>473</v>
      </c>
      <c r="C90" s="16">
        <v>0</v>
      </c>
      <c r="D90" s="16">
        <v>0.23300000000000001</v>
      </c>
    </row>
    <row r="91" spans="1:6" x14ac:dyDescent="0.2">
      <c r="A91" s="2"/>
      <c r="B91" s="8" t="s">
        <v>474</v>
      </c>
      <c r="C91" s="16">
        <v>0</v>
      </c>
      <c r="D91" s="16">
        <v>0.17599999999999999</v>
      </c>
    </row>
    <row r="92" spans="1:6" x14ac:dyDescent="0.2">
      <c r="A92" s="2"/>
      <c r="B92" s="8" t="s">
        <v>475</v>
      </c>
      <c r="C92" s="16">
        <v>0</v>
      </c>
      <c r="D92" s="16">
        <v>0.16400000000000001</v>
      </c>
    </row>
    <row r="93" spans="1:6" x14ac:dyDescent="0.2">
      <c r="A93" s="2"/>
      <c r="B93" s="8" t="s">
        <v>476</v>
      </c>
      <c r="C93" s="16">
        <v>0</v>
      </c>
      <c r="D93" s="16">
        <v>0.26400000000000001</v>
      </c>
    </row>
    <row r="94" spans="1:6" x14ac:dyDescent="0.2">
      <c r="A94" s="2"/>
      <c r="B94" s="8" t="s">
        <v>477</v>
      </c>
      <c r="C94" s="16">
        <v>0</v>
      </c>
      <c r="D94" s="16">
        <v>0.20699999999999999</v>
      </c>
    </row>
    <row r="95" spans="1:6" x14ac:dyDescent="0.2">
      <c r="A95" s="2"/>
      <c r="B95" s="8" t="s">
        <v>478</v>
      </c>
      <c r="C95" s="16">
        <v>0</v>
      </c>
      <c r="D95" s="16">
        <v>0.19500000000000001</v>
      </c>
    </row>
    <row r="96" spans="1:6" x14ac:dyDescent="0.2">
      <c r="A96" s="2"/>
      <c r="B96" s="8" t="s">
        <v>479</v>
      </c>
      <c r="C96" s="16">
        <v>0</v>
      </c>
      <c r="D96" s="16">
        <v>0.28299999999999997</v>
      </c>
    </row>
    <row r="97" spans="1:4" x14ac:dyDescent="0.2">
      <c r="A97" s="2"/>
      <c r="B97" s="8" t="s">
        <v>480</v>
      </c>
      <c r="C97" s="16">
        <v>0</v>
      </c>
      <c r="D97" s="16">
        <v>0.22600000000000001</v>
      </c>
    </row>
    <row r="98" spans="1:4" x14ac:dyDescent="0.2">
      <c r="A98" s="2"/>
      <c r="B98" s="8" t="s">
        <v>481</v>
      </c>
      <c r="C98" s="16">
        <v>0</v>
      </c>
      <c r="D98" s="16">
        <v>0.214</v>
      </c>
    </row>
    <row r="99" spans="1:4" x14ac:dyDescent="0.2">
      <c r="A99" s="2"/>
      <c r="B99" s="8" t="s">
        <v>482</v>
      </c>
      <c r="C99" s="16">
        <v>0</v>
      </c>
      <c r="D99" s="17">
        <v>0.30299999999999999</v>
      </c>
    </row>
    <row r="100" spans="1:4" x14ac:dyDescent="0.2">
      <c r="A100" s="2"/>
      <c r="B100" s="8" t="s">
        <v>483</v>
      </c>
      <c r="C100" s="16">
        <v>0</v>
      </c>
      <c r="D100" s="17">
        <v>0.21</v>
      </c>
    </row>
    <row r="101" spans="1:4" x14ac:dyDescent="0.2">
      <c r="A101" s="2"/>
      <c r="B101" s="8" t="s">
        <v>484</v>
      </c>
      <c r="C101" s="16">
        <v>0</v>
      </c>
      <c r="D101" s="17">
        <v>0.182</v>
      </c>
    </row>
    <row r="102" spans="1:4" ht="12" customHeight="1" x14ac:dyDescent="0.2">
      <c r="A102" s="2"/>
      <c r="B102" s="8" t="s">
        <v>485</v>
      </c>
      <c r="C102" s="16">
        <v>0</v>
      </c>
      <c r="D102" s="17">
        <v>0.33800000000000002</v>
      </c>
    </row>
    <row r="103" spans="1:4" x14ac:dyDescent="0.2">
      <c r="A103" s="2"/>
      <c r="B103" s="8" t="s">
        <v>486</v>
      </c>
      <c r="C103" s="16">
        <v>0</v>
      </c>
      <c r="D103" s="17">
        <v>0.245</v>
      </c>
    </row>
    <row r="104" spans="1:4" x14ac:dyDescent="0.2">
      <c r="A104" s="2"/>
      <c r="B104" s="8" t="s">
        <v>487</v>
      </c>
      <c r="C104" s="16">
        <v>0</v>
      </c>
      <c r="D104" s="17">
        <v>0.217</v>
      </c>
    </row>
    <row r="105" spans="1:4" x14ac:dyDescent="0.2">
      <c r="A105" s="2"/>
      <c r="B105" s="8" t="s">
        <v>488</v>
      </c>
      <c r="C105" s="16">
        <v>0</v>
      </c>
      <c r="D105" s="17">
        <v>0.374</v>
      </c>
    </row>
    <row r="106" spans="1:4" x14ac:dyDescent="0.2">
      <c r="A106" s="2"/>
      <c r="B106" s="8" t="s">
        <v>489</v>
      </c>
      <c r="C106" s="16">
        <v>0</v>
      </c>
      <c r="D106" s="17">
        <v>0.28100000000000003</v>
      </c>
    </row>
    <row r="107" spans="1:4" x14ac:dyDescent="0.2">
      <c r="A107" s="2"/>
      <c r="B107" s="8" t="s">
        <v>490</v>
      </c>
      <c r="C107" s="16">
        <v>0</v>
      </c>
      <c r="D107" s="17">
        <v>0.253</v>
      </c>
    </row>
    <row r="108" spans="1:4" x14ac:dyDescent="0.2">
      <c r="A108" s="2"/>
      <c r="B108" s="8" t="s">
        <v>491</v>
      </c>
      <c r="C108" s="16">
        <v>0</v>
      </c>
      <c r="D108" s="17">
        <v>0.39300000000000002</v>
      </c>
    </row>
    <row r="109" spans="1:4" x14ac:dyDescent="0.2">
      <c r="A109" s="2"/>
      <c r="B109" s="8" t="s">
        <v>492</v>
      </c>
      <c r="C109" s="16">
        <v>0</v>
      </c>
      <c r="D109" s="17">
        <v>0.3</v>
      </c>
    </row>
    <row r="110" spans="1:4" x14ac:dyDescent="0.2">
      <c r="A110" s="2"/>
      <c r="B110" s="8" t="s">
        <v>493</v>
      </c>
      <c r="C110" s="16">
        <v>0</v>
      </c>
      <c r="D110" s="17">
        <v>0.27200000000000002</v>
      </c>
    </row>
    <row r="111" spans="1:4" x14ac:dyDescent="0.2">
      <c r="A111" s="2"/>
      <c r="B111" s="8" t="s">
        <v>494</v>
      </c>
      <c r="C111" s="16">
        <v>0</v>
      </c>
      <c r="D111" s="17">
        <v>0.41399999999999998</v>
      </c>
    </row>
    <row r="112" spans="1:4" x14ac:dyDescent="0.2">
      <c r="A112" s="2"/>
      <c r="B112" s="8" t="s">
        <v>495</v>
      </c>
      <c r="C112" s="16">
        <v>0</v>
      </c>
      <c r="D112" s="17">
        <v>0.32100000000000001</v>
      </c>
    </row>
    <row r="113" spans="1:4" x14ac:dyDescent="0.2">
      <c r="A113" s="2"/>
      <c r="B113" s="8" t="s">
        <v>496</v>
      </c>
      <c r="C113" s="16">
        <v>0</v>
      </c>
      <c r="D113" s="17">
        <v>0.29299999999999998</v>
      </c>
    </row>
    <row r="114" spans="1:4" x14ac:dyDescent="0.2">
      <c r="A114" s="2"/>
      <c r="B114" s="8" t="s">
        <v>497</v>
      </c>
      <c r="C114" s="16">
        <v>0</v>
      </c>
      <c r="D114" s="17">
        <v>0.42799999999999999</v>
      </c>
    </row>
    <row r="115" spans="1:4" x14ac:dyDescent="0.2">
      <c r="A115" s="2"/>
      <c r="B115" s="8" t="s">
        <v>498</v>
      </c>
      <c r="C115" s="16">
        <v>0</v>
      </c>
      <c r="D115" s="17">
        <v>0.33500000000000002</v>
      </c>
    </row>
    <row r="116" spans="1:4" x14ac:dyDescent="0.2">
      <c r="A116" s="2"/>
      <c r="B116" s="8" t="s">
        <v>499</v>
      </c>
      <c r="C116" s="16">
        <v>0</v>
      </c>
      <c r="D116" s="17">
        <v>0.307</v>
      </c>
    </row>
    <row r="117" spans="1:4" x14ac:dyDescent="0.2">
      <c r="A117" s="2"/>
      <c r="B117" s="8" t="s">
        <v>500</v>
      </c>
      <c r="C117" s="16">
        <v>0</v>
      </c>
      <c r="D117" s="16">
        <v>0.23799999999999999</v>
      </c>
    </row>
    <row r="118" spans="1:4" x14ac:dyDescent="0.2">
      <c r="A118" s="2"/>
      <c r="B118" s="8" t="s">
        <v>501</v>
      </c>
      <c r="C118" s="16">
        <v>0</v>
      </c>
      <c r="D118" s="16">
        <v>0.18099999999999999</v>
      </c>
    </row>
    <row r="119" spans="1:4" x14ac:dyDescent="0.2">
      <c r="A119" s="2"/>
      <c r="B119" s="8" t="s">
        <v>502</v>
      </c>
      <c r="C119" s="16">
        <v>0</v>
      </c>
      <c r="D119" s="16">
        <v>0.16900000000000001</v>
      </c>
    </row>
    <row r="120" spans="1:4" ht="12" customHeight="1" x14ac:dyDescent="0.2">
      <c r="A120" s="2"/>
      <c r="B120" s="8" t="s">
        <v>503</v>
      </c>
      <c r="C120" s="16">
        <v>0</v>
      </c>
      <c r="D120" s="16">
        <v>0.248</v>
      </c>
    </row>
    <row r="121" spans="1:4" x14ac:dyDescent="0.2">
      <c r="A121" s="2"/>
      <c r="B121" s="8" t="s">
        <v>504</v>
      </c>
      <c r="C121" s="16">
        <v>0</v>
      </c>
      <c r="D121" s="16">
        <v>0.191</v>
      </c>
    </row>
    <row r="122" spans="1:4" x14ac:dyDescent="0.2">
      <c r="A122" s="2"/>
      <c r="B122" s="8" t="s">
        <v>505</v>
      </c>
      <c r="C122" s="16">
        <v>0</v>
      </c>
      <c r="D122" s="16">
        <v>0.17899999999999999</v>
      </c>
    </row>
    <row r="123" spans="1:4" ht="12" customHeight="1" x14ac:dyDescent="0.2">
      <c r="A123" s="2"/>
      <c r="B123" s="8" t="s">
        <v>506</v>
      </c>
      <c r="C123" s="16">
        <v>0</v>
      </c>
      <c r="D123" s="16">
        <v>0.26500000000000001</v>
      </c>
    </row>
    <row r="124" spans="1:4" ht="12" customHeight="1" x14ac:dyDescent="0.2">
      <c r="A124" s="2"/>
      <c r="B124" s="8" t="s">
        <v>507</v>
      </c>
      <c r="C124" s="16">
        <v>0</v>
      </c>
      <c r="D124" s="16">
        <v>0.20799999999999999</v>
      </c>
    </row>
    <row r="125" spans="1:4" ht="12.75" customHeight="1" x14ac:dyDescent="0.2">
      <c r="A125" s="2"/>
      <c r="B125" s="8" t="s">
        <v>508</v>
      </c>
      <c r="C125" s="16">
        <v>0</v>
      </c>
      <c r="D125" s="16">
        <v>0.19600000000000001</v>
      </c>
    </row>
    <row r="126" spans="1:4" x14ac:dyDescent="0.2">
      <c r="A126" s="2"/>
      <c r="B126" s="8" t="s">
        <v>509</v>
      </c>
      <c r="C126" s="16">
        <v>0</v>
      </c>
      <c r="D126" s="16">
        <v>0.27700000000000002</v>
      </c>
    </row>
    <row r="127" spans="1:4" x14ac:dyDescent="0.2">
      <c r="A127" s="2"/>
      <c r="B127" s="8" t="s">
        <v>510</v>
      </c>
      <c r="C127" s="16">
        <v>0</v>
      </c>
      <c r="D127" s="16">
        <v>0.22</v>
      </c>
    </row>
    <row r="128" spans="1:4" x14ac:dyDescent="0.2">
      <c r="A128" s="2"/>
      <c r="B128" s="8" t="s">
        <v>511</v>
      </c>
      <c r="C128" s="16">
        <v>0</v>
      </c>
      <c r="D128" s="16">
        <v>0.20799999999999999</v>
      </c>
    </row>
    <row r="129" spans="1:4" x14ac:dyDescent="0.2">
      <c r="A129" s="2"/>
      <c r="B129" s="8" t="s">
        <v>512</v>
      </c>
      <c r="C129" s="16">
        <v>0</v>
      </c>
      <c r="D129" s="16">
        <v>0.30499999999999999</v>
      </c>
    </row>
    <row r="130" spans="1:4" x14ac:dyDescent="0.2">
      <c r="A130" s="2"/>
      <c r="B130" s="8" t="s">
        <v>513</v>
      </c>
      <c r="C130" s="16">
        <v>0</v>
      </c>
      <c r="D130" s="16">
        <v>0.248</v>
      </c>
    </row>
    <row r="131" spans="1:4" x14ac:dyDescent="0.2">
      <c r="A131" s="2"/>
      <c r="B131" s="8" t="s">
        <v>514</v>
      </c>
      <c r="C131" s="16">
        <v>0</v>
      </c>
      <c r="D131" s="16">
        <v>0.23599999999999999</v>
      </c>
    </row>
    <row r="132" spans="1:4" x14ac:dyDescent="0.2">
      <c r="A132" s="2"/>
      <c r="B132" s="8" t="s">
        <v>515</v>
      </c>
      <c r="C132" s="16">
        <v>0</v>
      </c>
      <c r="D132" s="16">
        <v>0.313</v>
      </c>
    </row>
    <row r="133" spans="1:4" x14ac:dyDescent="0.2">
      <c r="A133" s="2"/>
      <c r="B133" s="8" t="s">
        <v>516</v>
      </c>
      <c r="C133" s="16">
        <v>0</v>
      </c>
      <c r="D133" s="16">
        <v>0.25600000000000001</v>
      </c>
    </row>
    <row r="134" spans="1:4" x14ac:dyDescent="0.2">
      <c r="A134" s="2"/>
      <c r="B134" s="8" t="s">
        <v>517</v>
      </c>
      <c r="C134" s="16">
        <v>0</v>
      </c>
      <c r="D134" s="16">
        <v>0.24399999999999999</v>
      </c>
    </row>
    <row r="135" spans="1:4" x14ac:dyDescent="0.2">
      <c r="A135" s="2"/>
      <c r="B135" s="8" t="s">
        <v>518</v>
      </c>
      <c r="C135" s="16">
        <v>0</v>
      </c>
      <c r="D135" s="17">
        <v>0.23799999999999999</v>
      </c>
    </row>
    <row r="136" spans="1:4" x14ac:dyDescent="0.2">
      <c r="A136" s="2"/>
      <c r="B136" s="8" t="s">
        <v>519</v>
      </c>
      <c r="C136" s="16">
        <v>0</v>
      </c>
      <c r="D136" s="17">
        <v>0.18099999999999999</v>
      </c>
    </row>
    <row r="137" spans="1:4" x14ac:dyDescent="0.2">
      <c r="A137" s="2"/>
      <c r="B137" s="8" t="s">
        <v>520</v>
      </c>
      <c r="C137" s="16">
        <v>0</v>
      </c>
      <c r="D137" s="17">
        <v>0.16900000000000001</v>
      </c>
    </row>
    <row r="138" spans="1:4" x14ac:dyDescent="0.2">
      <c r="A138" s="2"/>
      <c r="B138" s="8" t="s">
        <v>521</v>
      </c>
      <c r="C138" s="16">
        <v>0</v>
      </c>
      <c r="D138" s="17">
        <v>0.248</v>
      </c>
    </row>
    <row r="139" spans="1:4" x14ac:dyDescent="0.2">
      <c r="A139" s="2"/>
      <c r="B139" s="8" t="s">
        <v>522</v>
      </c>
      <c r="C139" s="16">
        <v>0</v>
      </c>
      <c r="D139" s="17">
        <v>0.191</v>
      </c>
    </row>
    <row r="140" spans="1:4" x14ac:dyDescent="0.2">
      <c r="A140" s="2"/>
      <c r="B140" s="8" t="s">
        <v>523</v>
      </c>
      <c r="C140" s="16">
        <v>0</v>
      </c>
      <c r="D140" s="17">
        <v>0.17899999999999999</v>
      </c>
    </row>
    <row r="141" spans="1:4" x14ac:dyDescent="0.2">
      <c r="A141" s="2"/>
      <c r="B141" s="8" t="s">
        <v>524</v>
      </c>
      <c r="C141" s="16">
        <v>0</v>
      </c>
      <c r="D141" s="17">
        <v>0.26500000000000001</v>
      </c>
    </row>
    <row r="142" spans="1:4" x14ac:dyDescent="0.2">
      <c r="A142" s="2"/>
      <c r="B142" s="8" t="s">
        <v>525</v>
      </c>
      <c r="C142" s="16">
        <v>0</v>
      </c>
      <c r="D142" s="17">
        <v>0.20799999999999999</v>
      </c>
    </row>
    <row r="143" spans="1:4" x14ac:dyDescent="0.2">
      <c r="A143" s="2"/>
      <c r="B143" s="8" t="s">
        <v>526</v>
      </c>
      <c r="C143" s="16">
        <v>0</v>
      </c>
      <c r="D143" s="17">
        <v>0.19600000000000001</v>
      </c>
    </row>
    <row r="144" spans="1:4" x14ac:dyDescent="0.2">
      <c r="A144" s="2"/>
      <c r="B144" s="8" t="s">
        <v>527</v>
      </c>
      <c r="C144" s="16">
        <v>0</v>
      </c>
      <c r="D144" s="17">
        <v>0.27700000000000002</v>
      </c>
    </row>
    <row r="145" spans="1:4" x14ac:dyDescent="0.2">
      <c r="A145" s="2"/>
      <c r="B145" s="8" t="s">
        <v>528</v>
      </c>
      <c r="C145" s="16">
        <v>0</v>
      </c>
      <c r="D145" s="17">
        <v>0.22</v>
      </c>
    </row>
    <row r="146" spans="1:4" x14ac:dyDescent="0.2">
      <c r="A146" s="2"/>
      <c r="B146" s="8" t="s">
        <v>529</v>
      </c>
      <c r="C146" s="16">
        <v>0</v>
      </c>
      <c r="D146" s="17">
        <v>0.20799999999999999</v>
      </c>
    </row>
    <row r="147" spans="1:4" x14ac:dyDescent="0.2">
      <c r="A147" s="2"/>
      <c r="B147" s="8" t="s">
        <v>530</v>
      </c>
      <c r="C147" s="16">
        <v>0</v>
      </c>
      <c r="D147" s="17">
        <v>0.30499999999999999</v>
      </c>
    </row>
    <row r="148" spans="1:4" x14ac:dyDescent="0.2">
      <c r="A148" s="2"/>
      <c r="B148" s="8" t="s">
        <v>531</v>
      </c>
      <c r="C148" s="16">
        <v>0</v>
      </c>
      <c r="D148" s="17">
        <v>0.248</v>
      </c>
    </row>
    <row r="149" spans="1:4" x14ac:dyDescent="0.2">
      <c r="A149" s="2"/>
      <c r="B149" s="8" t="s">
        <v>532</v>
      </c>
      <c r="C149" s="16">
        <v>0</v>
      </c>
      <c r="D149" s="17">
        <v>0.23599999999999999</v>
      </c>
    </row>
    <row r="150" spans="1:4" x14ac:dyDescent="0.2">
      <c r="A150" s="2"/>
      <c r="B150" s="8" t="s">
        <v>533</v>
      </c>
      <c r="C150" s="16">
        <v>0</v>
      </c>
      <c r="D150" s="17">
        <v>0.313</v>
      </c>
    </row>
    <row r="151" spans="1:4" x14ac:dyDescent="0.2">
      <c r="A151" s="2"/>
      <c r="B151" s="8" t="s">
        <v>534</v>
      </c>
      <c r="C151" s="16">
        <v>0</v>
      </c>
      <c r="D151" s="17">
        <v>0.25600000000000001</v>
      </c>
    </row>
    <row r="152" spans="1:4" x14ac:dyDescent="0.2">
      <c r="A152" s="2"/>
      <c r="B152" s="8" t="s">
        <v>535</v>
      </c>
      <c r="C152" s="16">
        <v>0</v>
      </c>
      <c r="D152" s="17">
        <v>0.24399999999999999</v>
      </c>
    </row>
    <row r="153" spans="1:4" x14ac:dyDescent="0.2">
      <c r="A153" s="2"/>
      <c r="B153" s="8" t="s">
        <v>536</v>
      </c>
      <c r="C153" s="16">
        <v>0</v>
      </c>
      <c r="D153" s="16">
        <v>0.16</v>
      </c>
    </row>
    <row r="154" spans="1:4" x14ac:dyDescent="0.2">
      <c r="A154" s="2"/>
      <c r="B154" s="8" t="s">
        <v>537</v>
      </c>
      <c r="C154" s="16">
        <v>0</v>
      </c>
      <c r="D154" s="16">
        <v>0.13800000000000001</v>
      </c>
    </row>
    <row r="155" spans="1:4" x14ac:dyDescent="0.2">
      <c r="A155" s="2"/>
      <c r="B155" s="8" t="s">
        <v>538</v>
      </c>
      <c r="C155" s="16">
        <v>0</v>
      </c>
      <c r="D155" s="16">
        <v>0.218</v>
      </c>
    </row>
    <row r="156" spans="1:4" x14ac:dyDescent="0.2">
      <c r="A156" s="2"/>
      <c r="B156" s="8" t="s">
        <v>539</v>
      </c>
      <c r="C156" s="16">
        <v>0</v>
      </c>
      <c r="D156" s="16">
        <v>0.20100000000000001</v>
      </c>
    </row>
    <row r="157" spans="1:4" x14ac:dyDescent="0.2">
      <c r="A157" s="2"/>
      <c r="B157" s="8" t="s">
        <v>540</v>
      </c>
      <c r="C157" s="16">
        <v>0</v>
      </c>
      <c r="D157" s="16">
        <v>0.27300000000000002</v>
      </c>
    </row>
    <row r="158" spans="1:4" x14ac:dyDescent="0.2">
      <c r="A158" s="2"/>
      <c r="B158" s="8" t="s">
        <v>541</v>
      </c>
      <c r="C158" s="16">
        <v>0</v>
      </c>
      <c r="D158" s="16">
        <v>0.25600000000000001</v>
      </c>
    </row>
    <row r="159" spans="1:4" x14ac:dyDescent="0.2">
      <c r="A159" s="2"/>
      <c r="B159" s="8" t="s">
        <v>542</v>
      </c>
      <c r="C159" s="16">
        <v>0</v>
      </c>
      <c r="D159" s="16">
        <v>0.41899999999999998</v>
      </c>
    </row>
    <row r="160" spans="1:4" x14ac:dyDescent="0.2">
      <c r="A160" s="2"/>
      <c r="B160" s="8" t="s">
        <v>543</v>
      </c>
      <c r="C160" s="16">
        <v>0</v>
      </c>
      <c r="D160" s="16">
        <v>0.40200000000000002</v>
      </c>
    </row>
    <row r="161" spans="1:4" x14ac:dyDescent="0.2">
      <c r="A161" s="2"/>
      <c r="B161" s="8" t="s">
        <v>596</v>
      </c>
      <c r="C161" s="16">
        <v>0</v>
      </c>
      <c r="D161" s="16">
        <v>0.124</v>
      </c>
    </row>
    <row r="162" spans="1:4" x14ac:dyDescent="0.2">
      <c r="A162" s="2"/>
      <c r="B162" s="8" t="s">
        <v>597</v>
      </c>
      <c r="C162" s="16">
        <v>0</v>
      </c>
      <c r="D162" s="16">
        <v>0.182</v>
      </c>
    </row>
    <row r="163" spans="1:4" x14ac:dyDescent="0.2">
      <c r="A163" s="2"/>
      <c r="B163" s="8" t="s">
        <v>598</v>
      </c>
      <c r="C163" s="16">
        <v>0</v>
      </c>
      <c r="D163" s="16">
        <v>0.19500000000000001</v>
      </c>
    </row>
    <row r="164" spans="1:4" x14ac:dyDescent="0.2">
      <c r="A164" s="2"/>
      <c r="B164" s="8" t="s">
        <v>599</v>
      </c>
      <c r="C164" s="16">
        <v>0</v>
      </c>
      <c r="D164" s="16">
        <v>0.29099999999999998</v>
      </c>
    </row>
    <row r="165" spans="1:4" x14ac:dyDescent="0.2">
      <c r="A165" s="2"/>
      <c r="B165" s="8" t="s">
        <v>600</v>
      </c>
      <c r="C165" s="16">
        <v>0</v>
      </c>
      <c r="D165" s="16">
        <v>0.28000000000000003</v>
      </c>
    </row>
    <row r="166" spans="1:4" x14ac:dyDescent="0.2">
      <c r="A166" s="2"/>
      <c r="B166" s="8" t="s">
        <v>601</v>
      </c>
      <c r="C166" s="16">
        <v>0</v>
      </c>
      <c r="D166" s="16">
        <v>0.32600000000000001</v>
      </c>
    </row>
    <row r="167" spans="1:4" x14ac:dyDescent="0.2">
      <c r="A167" s="2"/>
      <c r="B167" s="8" t="s">
        <v>602</v>
      </c>
      <c r="C167" s="16">
        <v>0</v>
      </c>
      <c r="D167" s="16">
        <v>0.38400000000000001</v>
      </c>
    </row>
    <row r="168" spans="1:4" x14ac:dyDescent="0.2">
      <c r="A168" s="2"/>
      <c r="B168" s="8" t="s">
        <v>603</v>
      </c>
      <c r="C168" s="16">
        <v>0</v>
      </c>
      <c r="D168" s="16">
        <v>0.47399999999999998</v>
      </c>
    </row>
    <row r="169" spans="1:4" x14ac:dyDescent="0.2">
      <c r="A169" s="2"/>
      <c r="B169" s="8" t="s">
        <v>604</v>
      </c>
      <c r="C169" s="16">
        <v>0</v>
      </c>
      <c r="D169" s="16">
        <v>0.36499999999999999</v>
      </c>
    </row>
    <row r="170" spans="1:4" x14ac:dyDescent="0.2">
      <c r="A170" s="2"/>
      <c r="B170" s="8" t="s">
        <v>605</v>
      </c>
      <c r="C170" s="16">
        <v>0</v>
      </c>
      <c r="D170" s="16">
        <v>0.39300000000000002</v>
      </c>
    </row>
    <row r="171" spans="1:4" x14ac:dyDescent="0.2">
      <c r="A171" s="2"/>
      <c r="B171" s="8" t="s">
        <v>606</v>
      </c>
      <c r="C171" s="16">
        <v>0</v>
      </c>
      <c r="D171" s="16">
        <v>0.42699999999999999</v>
      </c>
    </row>
    <row r="172" spans="1:4" x14ac:dyDescent="0.2">
      <c r="A172" s="2"/>
      <c r="B172" s="8" t="s">
        <v>607</v>
      </c>
      <c r="C172" s="16">
        <v>0</v>
      </c>
      <c r="D172" s="16">
        <v>0.52500000000000002</v>
      </c>
    </row>
    <row r="173" spans="1:4" x14ac:dyDescent="0.2">
      <c r="A173" s="2"/>
    </row>
    <row r="174" spans="1:4" x14ac:dyDescent="0.2">
      <c r="A174" s="2"/>
    </row>
    <row r="175" spans="1:4" x14ac:dyDescent="0.2">
      <c r="A175" s="2"/>
    </row>
    <row r="176" spans="1:4" x14ac:dyDescent="0.2">
      <c r="A176" s="2"/>
    </row>
    <row r="177" spans="1:12" x14ac:dyDescent="0.2">
      <c r="A177" s="2"/>
    </row>
    <row r="178" spans="1:12" x14ac:dyDescent="0.2">
      <c r="A178" s="2"/>
    </row>
    <row r="179" spans="1:12" x14ac:dyDescent="0.2">
      <c r="A179" s="2"/>
    </row>
    <row r="180" spans="1:12" x14ac:dyDescent="0.2">
      <c r="A180" s="2"/>
    </row>
    <row r="181" spans="1:12" x14ac:dyDescent="0.2">
      <c r="A181" s="2"/>
    </row>
    <row r="182" spans="1:12" x14ac:dyDescent="0.2">
      <c r="A182" s="2"/>
    </row>
    <row r="183" spans="1:12" x14ac:dyDescent="0.2">
      <c r="A183" s="2"/>
    </row>
    <row r="184" spans="1:12" x14ac:dyDescent="0.2">
      <c r="A184" s="2"/>
    </row>
    <row r="185" spans="1:12" x14ac:dyDescent="0.2">
      <c r="A185" s="2"/>
    </row>
    <row r="187" spans="1:12" ht="15.75" x14ac:dyDescent="0.25">
      <c r="B187" s="304" t="s">
        <v>129</v>
      </c>
      <c r="C187" s="304"/>
      <c r="D187" s="304"/>
    </row>
    <row r="188" spans="1:12" x14ac:dyDescent="0.2">
      <c r="B188" s="305"/>
      <c r="C188" s="305"/>
      <c r="D188" s="305"/>
    </row>
    <row r="189" spans="1:12" x14ac:dyDescent="0.2">
      <c r="B189" s="7" t="s">
        <v>29</v>
      </c>
      <c r="C189" s="15" t="s">
        <v>3</v>
      </c>
      <c r="D189" s="15" t="s">
        <v>4</v>
      </c>
    </row>
    <row r="190" spans="1:12" x14ac:dyDescent="0.2">
      <c r="B190" s="8" t="s">
        <v>798</v>
      </c>
      <c r="C190" s="16">
        <v>0</v>
      </c>
      <c r="D190" s="16">
        <v>2.1999999999999999E-2</v>
      </c>
    </row>
    <row r="191" spans="1:12" x14ac:dyDescent="0.2">
      <c r="B191" s="3" t="s">
        <v>799</v>
      </c>
      <c r="C191" s="16">
        <v>0</v>
      </c>
      <c r="D191" s="16">
        <v>0.03</v>
      </c>
    </row>
    <row r="192" spans="1:12" x14ac:dyDescent="0.2">
      <c r="B192" s="8" t="s">
        <v>800</v>
      </c>
      <c r="C192" s="16">
        <v>0</v>
      </c>
      <c r="D192" s="16">
        <v>0.06</v>
      </c>
      <c r="K192" s="17"/>
      <c r="L192" s="17"/>
    </row>
    <row r="193" spans="2:12" x14ac:dyDescent="0.2">
      <c r="B193" s="8" t="s">
        <v>802</v>
      </c>
      <c r="C193" s="16">
        <v>0</v>
      </c>
      <c r="D193" s="16">
        <v>8.5999999999999993E-2</v>
      </c>
      <c r="K193" s="17"/>
      <c r="L193" s="17"/>
    </row>
    <row r="194" spans="2:12" x14ac:dyDescent="0.2">
      <c r="B194" s="8" t="s">
        <v>801</v>
      </c>
      <c r="C194" s="16">
        <v>0</v>
      </c>
      <c r="D194" s="16">
        <v>0.125</v>
      </c>
      <c r="K194" s="17"/>
      <c r="L194" s="17"/>
    </row>
    <row r="195" spans="2:12" ht="12" customHeight="1" x14ac:dyDescent="0.2">
      <c r="B195" s="8" t="s">
        <v>805</v>
      </c>
      <c r="C195" s="16">
        <v>0</v>
      </c>
      <c r="D195" s="16">
        <v>0.185</v>
      </c>
      <c r="K195" s="17"/>
      <c r="L195" s="17"/>
    </row>
    <row r="196" spans="2:12" x14ac:dyDescent="0.2">
      <c r="B196" s="8" t="s">
        <v>803</v>
      </c>
      <c r="C196" s="16">
        <v>0</v>
      </c>
      <c r="D196" s="16">
        <v>2.1999999999999999E-2</v>
      </c>
      <c r="K196" s="17"/>
      <c r="L196" s="17"/>
    </row>
    <row r="197" spans="2:12" x14ac:dyDescent="0.2">
      <c r="B197" s="8" t="s">
        <v>804</v>
      </c>
      <c r="C197" s="16">
        <v>0</v>
      </c>
      <c r="D197" s="16">
        <v>0.03</v>
      </c>
      <c r="K197" s="17"/>
      <c r="L197" s="17"/>
    </row>
    <row r="198" spans="2:12" x14ac:dyDescent="0.2">
      <c r="B198" s="8" t="s">
        <v>806</v>
      </c>
      <c r="C198" s="16">
        <v>0</v>
      </c>
      <c r="D198" s="16">
        <v>0.06</v>
      </c>
      <c r="K198" s="17"/>
      <c r="L198" s="17"/>
    </row>
    <row r="199" spans="2:12" x14ac:dyDescent="0.2">
      <c r="B199" s="8" t="s">
        <v>807</v>
      </c>
      <c r="C199" s="16">
        <v>0</v>
      </c>
      <c r="D199" s="16">
        <v>8.5999999999999993E-2</v>
      </c>
      <c r="K199" s="17"/>
      <c r="L199" s="17"/>
    </row>
    <row r="200" spans="2:12" x14ac:dyDescent="0.2">
      <c r="B200" s="8" t="s">
        <v>808</v>
      </c>
      <c r="C200" s="16">
        <v>0</v>
      </c>
      <c r="D200" s="16">
        <v>0.125</v>
      </c>
      <c r="K200" s="17"/>
      <c r="L200" s="17"/>
    </row>
    <row r="201" spans="2:12" x14ac:dyDescent="0.2">
      <c r="B201" s="8" t="s">
        <v>797</v>
      </c>
      <c r="C201" s="16">
        <v>0</v>
      </c>
      <c r="D201" s="16">
        <v>0.185</v>
      </c>
      <c r="K201" s="17"/>
      <c r="L201" s="17"/>
    </row>
    <row r="202" spans="2:12" x14ac:dyDescent="0.2">
      <c r="B202" s="8" t="s">
        <v>363</v>
      </c>
      <c r="C202" s="16">
        <v>0</v>
      </c>
      <c r="D202" s="16">
        <v>4.2000000000000003E-2</v>
      </c>
    </row>
    <row r="203" spans="2:12" ht="12" customHeight="1" x14ac:dyDescent="0.2">
      <c r="B203" s="8" t="s">
        <v>364</v>
      </c>
      <c r="C203" s="16">
        <v>0</v>
      </c>
      <c r="D203" s="16">
        <v>5.8000000000000003E-2</v>
      </c>
    </row>
    <row r="204" spans="2:12" x14ac:dyDescent="0.2">
      <c r="B204" s="8" t="s">
        <v>365</v>
      </c>
      <c r="C204" s="16">
        <v>0</v>
      </c>
      <c r="D204" s="16">
        <v>9.7000000000000003E-2</v>
      </c>
    </row>
    <row r="205" spans="2:12" x14ac:dyDescent="0.2">
      <c r="B205" s="8" t="s">
        <v>366</v>
      </c>
      <c r="C205" s="16">
        <v>0</v>
      </c>
      <c r="D205" s="16">
        <v>0.11600000000000001</v>
      </c>
    </row>
    <row r="206" spans="2:12" x14ac:dyDescent="0.2">
      <c r="B206" s="8" t="s">
        <v>367</v>
      </c>
      <c r="C206" s="16">
        <v>0</v>
      </c>
      <c r="D206" s="16">
        <v>0.161</v>
      </c>
    </row>
    <row r="207" spans="2:12" x14ac:dyDescent="0.2">
      <c r="B207" s="8" t="s">
        <v>368</v>
      </c>
      <c r="C207" s="16">
        <v>0</v>
      </c>
      <c r="D207" s="16">
        <v>0.21299999999999999</v>
      </c>
    </row>
    <row r="208" spans="2:12" x14ac:dyDescent="0.2">
      <c r="B208" s="8" t="s">
        <v>369</v>
      </c>
      <c r="C208" s="16">
        <v>0</v>
      </c>
      <c r="D208" s="16">
        <v>0.12</v>
      </c>
    </row>
    <row r="209" spans="2:4" x14ac:dyDescent="0.2">
      <c r="B209" s="8" t="s">
        <v>370</v>
      </c>
      <c r="C209" s="16">
        <v>0</v>
      </c>
      <c r="D209" s="16">
        <v>0.12</v>
      </c>
    </row>
    <row r="210" spans="2:4" ht="12" customHeight="1" x14ac:dyDescent="0.2">
      <c r="B210" s="8" t="s">
        <v>371</v>
      </c>
      <c r="C210" s="16">
        <v>0</v>
      </c>
      <c r="D210" s="16">
        <v>0.2</v>
      </c>
    </row>
    <row r="211" spans="2:4" x14ac:dyDescent="0.2">
      <c r="B211" s="8" t="s">
        <v>372</v>
      </c>
      <c r="C211" s="16">
        <v>0</v>
      </c>
      <c r="D211" s="16">
        <v>0.22</v>
      </c>
    </row>
    <row r="212" spans="2:4" x14ac:dyDescent="0.2">
      <c r="B212" s="8" t="s">
        <v>373</v>
      </c>
      <c r="C212" s="16">
        <v>0</v>
      </c>
      <c r="D212" s="16">
        <v>0.28999999999999998</v>
      </c>
    </row>
    <row r="213" spans="2:4" x14ac:dyDescent="0.2">
      <c r="B213" s="8" t="s">
        <v>374</v>
      </c>
      <c r="C213" s="16">
        <v>0</v>
      </c>
      <c r="D213" s="16">
        <v>0.32100000000000001</v>
      </c>
    </row>
    <row r="214" spans="2:4" x14ac:dyDescent="0.2">
      <c r="B214" s="8" t="s">
        <v>375</v>
      </c>
      <c r="C214" s="16">
        <v>0</v>
      </c>
      <c r="D214" s="16">
        <v>0.17</v>
      </c>
    </row>
    <row r="215" spans="2:4" x14ac:dyDescent="0.2">
      <c r="B215" s="8" t="s">
        <v>376</v>
      </c>
      <c r="C215" s="16">
        <v>0</v>
      </c>
      <c r="D215" s="16">
        <v>4.7E-2</v>
      </c>
    </row>
    <row r="216" spans="2:4" x14ac:dyDescent="0.2">
      <c r="B216" s="8" t="s">
        <v>377</v>
      </c>
      <c r="C216" s="16">
        <v>0</v>
      </c>
      <c r="D216" s="16">
        <v>6.4000000000000001E-2</v>
      </c>
    </row>
    <row r="217" spans="2:4" x14ac:dyDescent="0.2">
      <c r="B217" s="8" t="s">
        <v>378</v>
      </c>
      <c r="C217" s="16">
        <v>0</v>
      </c>
      <c r="D217" s="16">
        <v>0.113</v>
      </c>
    </row>
    <row r="218" spans="2:4" ht="12" customHeight="1" x14ac:dyDescent="0.2">
      <c r="B218" s="8" t="s">
        <v>379</v>
      </c>
      <c r="C218" s="16">
        <v>0</v>
      </c>
      <c r="D218" s="16">
        <v>0.14499999999999999</v>
      </c>
    </row>
    <row r="219" spans="2:4" x14ac:dyDescent="0.2">
      <c r="B219" s="8" t="s">
        <v>380</v>
      </c>
      <c r="C219" s="16">
        <v>0</v>
      </c>
      <c r="D219" s="16">
        <v>0.17799999999999999</v>
      </c>
    </row>
    <row r="220" spans="2:4" x14ac:dyDescent="0.2">
      <c r="B220" s="8" t="s">
        <v>381</v>
      </c>
      <c r="C220" s="16">
        <v>0</v>
      </c>
      <c r="D220" s="16">
        <v>0.105</v>
      </c>
    </row>
    <row r="221" spans="2:4" x14ac:dyDescent="0.2">
      <c r="B221" s="8" t="s">
        <v>382</v>
      </c>
      <c r="C221" s="16">
        <v>0</v>
      </c>
      <c r="D221" s="16">
        <v>0.13</v>
      </c>
    </row>
    <row r="222" spans="2:4" x14ac:dyDescent="0.2">
      <c r="B222" s="8" t="s">
        <v>383</v>
      </c>
      <c r="C222" s="16">
        <v>0</v>
      </c>
      <c r="D222" s="16">
        <v>0.20300000000000001</v>
      </c>
    </row>
    <row r="223" spans="2:4" x14ac:dyDescent="0.2">
      <c r="B223" s="8" t="s">
        <v>384</v>
      </c>
      <c r="C223" s="16">
        <v>0</v>
      </c>
      <c r="D223" s="16">
        <v>0.24299999999999999</v>
      </c>
    </row>
    <row r="224" spans="2:4" x14ac:dyDescent="0.2">
      <c r="B224" s="8" t="s">
        <v>385</v>
      </c>
      <c r="C224" s="16">
        <v>0</v>
      </c>
      <c r="D224" s="16">
        <v>0.31</v>
      </c>
    </row>
    <row r="225" spans="2:4" x14ac:dyDescent="0.2">
      <c r="B225" s="8" t="s">
        <v>386</v>
      </c>
      <c r="C225" s="16">
        <v>0</v>
      </c>
      <c r="D225" s="16">
        <v>0.124</v>
      </c>
    </row>
    <row r="226" spans="2:4" x14ac:dyDescent="0.2">
      <c r="B226" s="8" t="s">
        <v>387</v>
      </c>
      <c r="C226" s="16">
        <v>0</v>
      </c>
      <c r="D226" s="16">
        <v>0.124</v>
      </c>
    </row>
    <row r="227" spans="2:4" x14ac:dyDescent="0.2">
      <c r="B227" s="8" t="s">
        <v>388</v>
      </c>
      <c r="C227" s="16">
        <v>0</v>
      </c>
      <c r="D227" s="16">
        <v>0.13900000000000001</v>
      </c>
    </row>
    <row r="228" spans="2:4" x14ac:dyDescent="0.2">
      <c r="B228" s="8" t="s">
        <v>389</v>
      </c>
      <c r="C228" s="16">
        <v>0</v>
      </c>
      <c r="D228" s="16">
        <v>0.20499999999999999</v>
      </c>
    </row>
    <row r="229" spans="2:4" x14ac:dyDescent="0.2">
      <c r="B229" s="8" t="s">
        <v>390</v>
      </c>
      <c r="C229" s="16">
        <v>0</v>
      </c>
      <c r="D229" s="16">
        <v>0.21199999999999999</v>
      </c>
    </row>
    <row r="230" spans="2:4" ht="12" customHeight="1" x14ac:dyDescent="0.2">
      <c r="B230" s="8" t="s">
        <v>391</v>
      </c>
      <c r="C230" s="16">
        <v>0</v>
      </c>
      <c r="D230" s="16">
        <v>0.124</v>
      </c>
    </row>
    <row r="231" spans="2:4" x14ac:dyDescent="0.2">
      <c r="B231" s="8" t="s">
        <v>392</v>
      </c>
      <c r="C231" s="16">
        <v>0</v>
      </c>
      <c r="D231" s="16">
        <v>0.124</v>
      </c>
    </row>
    <row r="232" spans="2:4" x14ac:dyDescent="0.2">
      <c r="B232" s="8" t="s">
        <v>393</v>
      </c>
      <c r="C232" s="16">
        <v>0</v>
      </c>
      <c r="D232" s="16">
        <v>0.21199999999999999</v>
      </c>
    </row>
    <row r="233" spans="2:4" x14ac:dyDescent="0.2">
      <c r="B233" s="8" t="s">
        <v>394</v>
      </c>
      <c r="C233" s="16">
        <v>0</v>
      </c>
      <c r="D233" s="16">
        <v>0.28299999999999997</v>
      </c>
    </row>
    <row r="234" spans="2:4" x14ac:dyDescent="0.2">
      <c r="B234" s="8" t="s">
        <v>395</v>
      </c>
      <c r="C234" s="16">
        <v>0</v>
      </c>
      <c r="D234" s="16">
        <v>0.313</v>
      </c>
    </row>
    <row r="235" spans="2:4" x14ac:dyDescent="0.2">
      <c r="B235" s="8" t="s">
        <v>393</v>
      </c>
      <c r="C235" s="16">
        <v>0</v>
      </c>
      <c r="D235" s="16">
        <v>0.17</v>
      </c>
    </row>
    <row r="236" spans="2:4" x14ac:dyDescent="0.2">
      <c r="B236" s="8" t="s">
        <v>609</v>
      </c>
      <c r="C236" s="16">
        <v>0</v>
      </c>
      <c r="D236" s="16">
        <v>0.16400000000000001</v>
      </c>
    </row>
    <row r="237" spans="2:4" x14ac:dyDescent="0.2">
      <c r="B237" s="8" t="s">
        <v>610</v>
      </c>
      <c r="C237" s="16">
        <v>0</v>
      </c>
      <c r="D237" s="16">
        <v>0.16400000000000001</v>
      </c>
    </row>
    <row r="238" spans="2:4" x14ac:dyDescent="0.2">
      <c r="B238" s="8" t="s">
        <v>396</v>
      </c>
      <c r="C238" s="16">
        <v>0</v>
      </c>
      <c r="D238" s="16">
        <v>7.8E-2</v>
      </c>
    </row>
    <row r="239" spans="2:4" x14ac:dyDescent="0.2">
      <c r="B239" s="8" t="s">
        <v>397</v>
      </c>
      <c r="C239" s="16">
        <v>0</v>
      </c>
      <c r="D239" s="16">
        <v>9.6000000000000002E-2</v>
      </c>
    </row>
    <row r="240" spans="2:4" x14ac:dyDescent="0.2">
      <c r="B240" s="8" t="s">
        <v>398</v>
      </c>
      <c r="C240" s="16">
        <v>0</v>
      </c>
      <c r="D240" s="16">
        <v>0.13700000000000001</v>
      </c>
    </row>
    <row r="241" spans="2:4" x14ac:dyDescent="0.2">
      <c r="B241" s="8" t="s">
        <v>399</v>
      </c>
      <c r="C241" s="16">
        <v>0</v>
      </c>
      <c r="D241" s="16">
        <v>0.18</v>
      </c>
    </row>
    <row r="242" spans="2:4" x14ac:dyDescent="0.2">
      <c r="B242" s="8" t="s">
        <v>400</v>
      </c>
      <c r="C242" s="16">
        <v>0</v>
      </c>
      <c r="D242" s="16">
        <v>0.224</v>
      </c>
    </row>
    <row r="243" spans="2:4" x14ac:dyDescent="0.2">
      <c r="B243" s="8" t="s">
        <v>402</v>
      </c>
      <c r="C243" s="16">
        <v>0</v>
      </c>
      <c r="D243" s="16">
        <v>0.12</v>
      </c>
    </row>
    <row r="244" spans="2:4" ht="12" customHeight="1" x14ac:dyDescent="0.2">
      <c r="B244" s="8" t="s">
        <v>401</v>
      </c>
      <c r="C244" s="16">
        <v>0</v>
      </c>
      <c r="D244" s="16">
        <v>0.12</v>
      </c>
    </row>
    <row r="245" spans="2:4" ht="12" customHeight="1" x14ac:dyDescent="0.2">
      <c r="B245" s="8" t="s">
        <v>403</v>
      </c>
      <c r="C245" s="16">
        <v>0</v>
      </c>
      <c r="D245" s="16">
        <v>0.2</v>
      </c>
    </row>
    <row r="246" spans="2:4" x14ac:dyDescent="0.2">
      <c r="B246" s="8" t="s">
        <v>404</v>
      </c>
      <c r="C246" s="16">
        <v>0</v>
      </c>
      <c r="D246" s="16">
        <v>0.22</v>
      </c>
    </row>
    <row r="247" spans="2:4" x14ac:dyDescent="0.2">
      <c r="B247" s="8" t="s">
        <v>405</v>
      </c>
      <c r="C247" s="16">
        <v>0</v>
      </c>
      <c r="D247" s="16">
        <v>0.28999999999999998</v>
      </c>
    </row>
    <row r="248" spans="2:4" x14ac:dyDescent="0.2">
      <c r="B248" s="8" t="s">
        <v>406</v>
      </c>
      <c r="C248" s="16">
        <v>0</v>
      </c>
      <c r="D248" s="16">
        <v>0.14799999999999999</v>
      </c>
    </row>
    <row r="249" spans="2:4" x14ac:dyDescent="0.2">
      <c r="B249" s="8" t="s">
        <v>407</v>
      </c>
      <c r="C249" s="16">
        <v>0</v>
      </c>
      <c r="D249" s="16">
        <v>0.28000000000000003</v>
      </c>
    </row>
    <row r="250" spans="2:4" x14ac:dyDescent="0.2">
      <c r="B250" s="8" t="s">
        <v>408</v>
      </c>
      <c r="C250" s="16">
        <v>0</v>
      </c>
      <c r="D250" s="16">
        <v>0.36</v>
      </c>
    </row>
    <row r="251" spans="2:4" x14ac:dyDescent="0.2">
      <c r="B251" s="8" t="s">
        <v>409</v>
      </c>
      <c r="C251" s="16">
        <v>0</v>
      </c>
      <c r="D251" s="16">
        <v>0.39700000000000002</v>
      </c>
    </row>
    <row r="252" spans="2:4" x14ac:dyDescent="0.2">
      <c r="B252" s="5" t="s">
        <v>544</v>
      </c>
      <c r="C252" s="18">
        <v>0</v>
      </c>
      <c r="D252" s="18">
        <v>6.0999999999999999E-2</v>
      </c>
    </row>
    <row r="253" spans="2:4" x14ac:dyDescent="0.2">
      <c r="B253" s="5" t="s">
        <v>545</v>
      </c>
      <c r="C253" s="18">
        <v>0</v>
      </c>
      <c r="D253" s="18">
        <v>0.10100000000000001</v>
      </c>
    </row>
    <row r="254" spans="2:4" x14ac:dyDescent="0.2">
      <c r="B254" s="5" t="s">
        <v>546</v>
      </c>
      <c r="C254" s="18">
        <v>0</v>
      </c>
      <c r="D254" s="18">
        <v>0.13100000000000001</v>
      </c>
    </row>
    <row r="255" spans="2:4" x14ac:dyDescent="0.2">
      <c r="B255" s="5" t="s">
        <v>547</v>
      </c>
      <c r="C255" s="18">
        <v>0</v>
      </c>
      <c r="D255" s="18">
        <v>0.14499999999999999</v>
      </c>
    </row>
    <row r="256" spans="2:4" x14ac:dyDescent="0.2">
      <c r="B256" s="5" t="s">
        <v>548</v>
      </c>
      <c r="C256" s="18">
        <v>0</v>
      </c>
      <c r="D256" s="18">
        <v>0.17599999999999999</v>
      </c>
    </row>
    <row r="257" spans="2:4" x14ac:dyDescent="0.2">
      <c r="B257" s="5" t="s">
        <v>549</v>
      </c>
      <c r="C257" s="18">
        <v>0</v>
      </c>
      <c r="D257" s="18">
        <v>0.19600000000000001</v>
      </c>
    </row>
    <row r="258" spans="2:4" x14ac:dyDescent="0.2">
      <c r="B258" s="5" t="s">
        <v>550</v>
      </c>
      <c r="C258" s="18">
        <v>0</v>
      </c>
      <c r="D258" s="18">
        <v>0.1</v>
      </c>
    </row>
    <row r="259" spans="2:4" x14ac:dyDescent="0.2">
      <c r="B259" s="5" t="s">
        <v>551</v>
      </c>
      <c r="C259" s="18">
        <v>0</v>
      </c>
      <c r="D259" s="18">
        <v>0.13500000000000001</v>
      </c>
    </row>
    <row r="260" spans="2:4" x14ac:dyDescent="0.2">
      <c r="B260" s="5" t="s">
        <v>552</v>
      </c>
      <c r="C260" s="18">
        <v>0</v>
      </c>
      <c r="D260" s="18">
        <v>0.17100000000000001</v>
      </c>
    </row>
    <row r="261" spans="2:4" x14ac:dyDescent="0.2">
      <c r="B261" s="5" t="s">
        <v>553</v>
      </c>
      <c r="C261" s="18">
        <v>0</v>
      </c>
      <c r="D261" s="18">
        <v>0.19</v>
      </c>
    </row>
    <row r="262" spans="2:4" x14ac:dyDescent="0.2">
      <c r="B262" s="5" t="s">
        <v>554</v>
      </c>
      <c r="C262" s="18">
        <v>0</v>
      </c>
      <c r="D262" s="18">
        <v>0.21099999999999999</v>
      </c>
    </row>
    <row r="263" spans="2:4" x14ac:dyDescent="0.2">
      <c r="B263" s="5" t="s">
        <v>555</v>
      </c>
      <c r="C263" s="18">
        <v>0</v>
      </c>
      <c r="D263" s="18">
        <v>0.22500000000000001</v>
      </c>
    </row>
    <row r="264" spans="2:4" x14ac:dyDescent="0.2">
      <c r="B264" s="5" t="s">
        <v>556</v>
      </c>
      <c r="C264" s="18">
        <v>0</v>
      </c>
      <c r="D264" s="18">
        <v>0.151</v>
      </c>
    </row>
    <row r="265" spans="2:4" x14ac:dyDescent="0.2">
      <c r="B265" s="5" t="s">
        <v>557</v>
      </c>
      <c r="C265" s="18">
        <v>0</v>
      </c>
      <c r="D265" s="18">
        <v>0.161</v>
      </c>
    </row>
    <row r="266" spans="2:4" x14ac:dyDescent="0.2">
      <c r="B266" s="5" t="s">
        <v>558</v>
      </c>
      <c r="C266" s="18">
        <v>0</v>
      </c>
      <c r="D266" s="18">
        <v>0.17799999999999999</v>
      </c>
    </row>
    <row r="267" spans="2:4" x14ac:dyDescent="0.2">
      <c r="B267" s="5" t="s">
        <v>559</v>
      </c>
      <c r="C267" s="18">
        <v>0</v>
      </c>
      <c r="D267" s="18">
        <v>0.19</v>
      </c>
    </row>
    <row r="268" spans="2:4" x14ac:dyDescent="0.2">
      <c r="B268" s="5" t="s">
        <v>560</v>
      </c>
      <c r="C268" s="18">
        <v>0</v>
      </c>
      <c r="D268" s="18">
        <v>0.218</v>
      </c>
    </row>
    <row r="269" spans="2:4" x14ac:dyDescent="0.2">
      <c r="B269" s="5" t="s">
        <v>561</v>
      </c>
      <c r="C269" s="18">
        <v>0</v>
      </c>
      <c r="D269" s="18">
        <v>0.22600000000000001</v>
      </c>
    </row>
    <row r="270" spans="2:4" x14ac:dyDescent="0.2">
      <c r="B270" s="5" t="s">
        <v>562</v>
      </c>
      <c r="C270" s="18">
        <v>0</v>
      </c>
      <c r="D270" s="18">
        <v>0.151</v>
      </c>
    </row>
    <row r="271" spans="2:4" x14ac:dyDescent="0.2">
      <c r="B271" s="5" t="s">
        <v>563</v>
      </c>
      <c r="C271" s="18">
        <v>0</v>
      </c>
      <c r="D271" s="18">
        <v>0.161</v>
      </c>
    </row>
    <row r="272" spans="2:4" x14ac:dyDescent="0.2">
      <c r="B272" s="5" t="s">
        <v>564</v>
      </c>
      <c r="C272" s="18">
        <v>0</v>
      </c>
      <c r="D272" s="18">
        <v>0.17799999999999999</v>
      </c>
    </row>
    <row r="273" spans="2:4" x14ac:dyDescent="0.2">
      <c r="B273" s="5" t="s">
        <v>565</v>
      </c>
      <c r="C273" s="18">
        <v>0</v>
      </c>
      <c r="D273" s="18">
        <v>0.19</v>
      </c>
    </row>
    <row r="274" spans="2:4" x14ac:dyDescent="0.2">
      <c r="B274" s="5" t="s">
        <v>566</v>
      </c>
      <c r="C274" s="18">
        <v>0</v>
      </c>
      <c r="D274" s="18">
        <v>0.218</v>
      </c>
    </row>
    <row r="275" spans="2:4" x14ac:dyDescent="0.2">
      <c r="B275" s="5" t="s">
        <v>567</v>
      </c>
      <c r="C275" s="18">
        <v>0</v>
      </c>
      <c r="D275" s="18">
        <v>0.22600000000000001</v>
      </c>
    </row>
    <row r="276" spans="2:4" x14ac:dyDescent="0.2">
      <c r="B276" s="5" t="s">
        <v>568</v>
      </c>
      <c r="C276" s="18">
        <v>0</v>
      </c>
      <c r="D276" s="18">
        <v>0.11600000000000001</v>
      </c>
    </row>
    <row r="277" spans="2:4" x14ac:dyDescent="0.2">
      <c r="B277" s="5" t="s">
        <v>569</v>
      </c>
      <c r="C277" s="18">
        <v>0</v>
      </c>
      <c r="D277" s="18">
        <v>0.17199999999999999</v>
      </c>
    </row>
    <row r="278" spans="2:4" x14ac:dyDescent="0.2">
      <c r="B278" s="5" t="s">
        <v>570</v>
      </c>
      <c r="C278" s="18">
        <v>0</v>
      </c>
      <c r="D278" s="18">
        <v>0.23400000000000001</v>
      </c>
    </row>
    <row r="279" spans="2:4" x14ac:dyDescent="0.2">
      <c r="B279" s="5" t="s">
        <v>571</v>
      </c>
      <c r="C279" s="18">
        <v>0</v>
      </c>
      <c r="D279" s="18">
        <v>0.34699999999999998</v>
      </c>
    </row>
    <row r="280" spans="2:4" x14ac:dyDescent="0.2">
      <c r="B280" s="8" t="s">
        <v>311</v>
      </c>
      <c r="C280" s="16">
        <v>0</v>
      </c>
      <c r="D280" s="16">
        <v>4.2000000000000003E-2</v>
      </c>
    </row>
    <row r="281" spans="2:4" x14ac:dyDescent="0.2">
      <c r="B281" s="8" t="s">
        <v>312</v>
      </c>
      <c r="C281" s="16">
        <v>0</v>
      </c>
      <c r="D281" s="16">
        <v>5.8000000000000003E-2</v>
      </c>
    </row>
    <row r="282" spans="2:4" x14ac:dyDescent="0.2">
      <c r="B282" s="8" t="s">
        <v>315</v>
      </c>
      <c r="C282" s="16">
        <v>0</v>
      </c>
      <c r="D282" s="16">
        <v>9.7000000000000003E-2</v>
      </c>
    </row>
    <row r="283" spans="2:4" x14ac:dyDescent="0.2">
      <c r="B283" s="8" t="s">
        <v>313</v>
      </c>
      <c r="C283" s="16">
        <v>0</v>
      </c>
      <c r="D283" s="16">
        <v>0.11600000000000001</v>
      </c>
    </row>
    <row r="284" spans="2:4" x14ac:dyDescent="0.2">
      <c r="B284" s="8" t="s">
        <v>314</v>
      </c>
      <c r="C284" s="16">
        <v>0</v>
      </c>
      <c r="D284" s="16">
        <v>0.161</v>
      </c>
    </row>
    <row r="285" spans="2:4" x14ac:dyDescent="0.2">
      <c r="B285" s="8" t="s">
        <v>316</v>
      </c>
      <c r="C285" s="16">
        <v>0</v>
      </c>
      <c r="D285" s="16">
        <v>0.21299999999999999</v>
      </c>
    </row>
    <row r="286" spans="2:4" x14ac:dyDescent="0.2">
      <c r="B286" s="8" t="s">
        <v>317</v>
      </c>
      <c r="C286" s="16">
        <v>0</v>
      </c>
      <c r="D286" s="16">
        <v>0.12</v>
      </c>
    </row>
    <row r="287" spans="2:4" x14ac:dyDescent="0.2">
      <c r="B287" s="8" t="s">
        <v>318</v>
      </c>
      <c r="C287" s="16">
        <v>0</v>
      </c>
      <c r="D287" s="16">
        <v>0.12</v>
      </c>
    </row>
    <row r="288" spans="2:4" x14ac:dyDescent="0.2">
      <c r="B288" s="8" t="s">
        <v>319</v>
      </c>
      <c r="C288" s="16">
        <v>0</v>
      </c>
      <c r="D288" s="16">
        <v>0.2</v>
      </c>
    </row>
    <row r="289" spans="2:4" x14ac:dyDescent="0.2">
      <c r="B289" s="8" t="s">
        <v>320</v>
      </c>
      <c r="C289" s="16">
        <v>0</v>
      </c>
      <c r="D289" s="16">
        <v>0.22</v>
      </c>
    </row>
    <row r="290" spans="2:4" x14ac:dyDescent="0.2">
      <c r="B290" s="8" t="s">
        <v>321</v>
      </c>
      <c r="C290" s="16">
        <v>0</v>
      </c>
      <c r="D290" s="16">
        <v>0.28999999999999998</v>
      </c>
    </row>
    <row r="291" spans="2:4" x14ac:dyDescent="0.2">
      <c r="B291" s="8" t="s">
        <v>322</v>
      </c>
      <c r="C291" s="16">
        <v>0</v>
      </c>
      <c r="D291" s="16">
        <v>0.32100000000000001</v>
      </c>
    </row>
    <row r="292" spans="2:4" x14ac:dyDescent="0.2">
      <c r="B292" s="8" t="s">
        <v>324</v>
      </c>
      <c r="C292" s="16">
        <v>0</v>
      </c>
      <c r="D292" s="16">
        <v>0.17</v>
      </c>
    </row>
    <row r="293" spans="2:4" x14ac:dyDescent="0.2">
      <c r="B293" s="8" t="s">
        <v>325</v>
      </c>
      <c r="C293" s="16">
        <v>0</v>
      </c>
      <c r="D293" s="16">
        <v>4.7E-2</v>
      </c>
    </row>
    <row r="294" spans="2:4" x14ac:dyDescent="0.2">
      <c r="B294" s="8" t="s">
        <v>326</v>
      </c>
      <c r="C294" s="16">
        <v>0</v>
      </c>
      <c r="D294" s="16">
        <v>6.4000000000000001E-2</v>
      </c>
    </row>
    <row r="295" spans="2:4" x14ac:dyDescent="0.2">
      <c r="B295" s="8" t="s">
        <v>327</v>
      </c>
      <c r="C295" s="16">
        <v>0</v>
      </c>
      <c r="D295" s="16">
        <v>0.113</v>
      </c>
    </row>
    <row r="296" spans="2:4" x14ac:dyDescent="0.2">
      <c r="B296" s="8" t="s">
        <v>328</v>
      </c>
      <c r="C296" s="16">
        <v>0</v>
      </c>
      <c r="D296" s="16">
        <v>0.14499999999999999</v>
      </c>
    </row>
    <row r="297" spans="2:4" x14ac:dyDescent="0.2">
      <c r="B297" s="8" t="s">
        <v>329</v>
      </c>
      <c r="C297" s="16">
        <v>0</v>
      </c>
      <c r="D297" s="16">
        <v>0.17799999999999999</v>
      </c>
    </row>
    <row r="298" spans="2:4" x14ac:dyDescent="0.2">
      <c r="B298" s="8" t="s">
        <v>330</v>
      </c>
      <c r="C298" s="16">
        <v>0</v>
      </c>
      <c r="D298" s="16">
        <v>0.105</v>
      </c>
    </row>
    <row r="299" spans="2:4" x14ac:dyDescent="0.2">
      <c r="B299" s="8" t="s">
        <v>331</v>
      </c>
      <c r="C299" s="16">
        <v>0</v>
      </c>
      <c r="D299" s="16">
        <v>0.13</v>
      </c>
    </row>
    <row r="300" spans="2:4" x14ac:dyDescent="0.2">
      <c r="B300" s="8" t="s">
        <v>332</v>
      </c>
      <c r="C300" s="16">
        <v>0</v>
      </c>
      <c r="D300" s="16">
        <v>0.20300000000000001</v>
      </c>
    </row>
    <row r="301" spans="2:4" x14ac:dyDescent="0.2">
      <c r="B301" s="8" t="s">
        <v>333</v>
      </c>
      <c r="C301" s="16">
        <v>0</v>
      </c>
      <c r="D301" s="16">
        <v>0.24299999999999999</v>
      </c>
    </row>
    <row r="302" spans="2:4" x14ac:dyDescent="0.2">
      <c r="B302" s="8" t="s">
        <v>334</v>
      </c>
      <c r="C302" s="16">
        <v>0</v>
      </c>
      <c r="D302" s="16">
        <v>0.31</v>
      </c>
    </row>
    <row r="303" spans="2:4" x14ac:dyDescent="0.2">
      <c r="B303" s="8" t="s">
        <v>335</v>
      </c>
      <c r="C303" s="16">
        <v>0</v>
      </c>
      <c r="D303" s="16">
        <v>0.124</v>
      </c>
    </row>
    <row r="304" spans="2:4" x14ac:dyDescent="0.2">
      <c r="B304" s="8" t="s">
        <v>336</v>
      </c>
      <c r="C304" s="16">
        <v>0</v>
      </c>
      <c r="D304" s="16">
        <v>0.124</v>
      </c>
    </row>
    <row r="305" spans="2:4" x14ac:dyDescent="0.2">
      <c r="B305" s="8" t="s">
        <v>337</v>
      </c>
      <c r="C305" s="16">
        <v>0</v>
      </c>
      <c r="D305" s="16">
        <v>0.13900000000000001</v>
      </c>
    </row>
    <row r="306" spans="2:4" x14ac:dyDescent="0.2">
      <c r="B306" s="8" t="s">
        <v>338</v>
      </c>
      <c r="C306" s="16">
        <v>0</v>
      </c>
      <c r="D306" s="16">
        <v>0.20499999999999999</v>
      </c>
    </row>
    <row r="307" spans="2:4" x14ac:dyDescent="0.2">
      <c r="B307" s="8" t="s">
        <v>339</v>
      </c>
      <c r="C307" s="16">
        <v>0</v>
      </c>
      <c r="D307" s="16">
        <v>0.21199999999999999</v>
      </c>
    </row>
    <row r="308" spans="2:4" x14ac:dyDescent="0.2">
      <c r="B308" s="8" t="s">
        <v>340</v>
      </c>
      <c r="C308" s="16">
        <v>0</v>
      </c>
      <c r="D308" s="16">
        <v>0.124</v>
      </c>
    </row>
    <row r="309" spans="2:4" x14ac:dyDescent="0.2">
      <c r="B309" s="8" t="s">
        <v>341</v>
      </c>
      <c r="C309" s="16">
        <v>0</v>
      </c>
      <c r="D309" s="16">
        <v>0.124</v>
      </c>
    </row>
    <row r="310" spans="2:4" x14ac:dyDescent="0.2">
      <c r="B310" s="8" t="s">
        <v>342</v>
      </c>
      <c r="C310" s="16">
        <v>0</v>
      </c>
      <c r="D310" s="16">
        <v>0.21199999999999999</v>
      </c>
    </row>
    <row r="311" spans="2:4" x14ac:dyDescent="0.2">
      <c r="B311" s="8" t="s">
        <v>343</v>
      </c>
      <c r="C311" s="16">
        <v>0</v>
      </c>
      <c r="D311" s="16">
        <v>0.28299999999999997</v>
      </c>
    </row>
    <row r="312" spans="2:4" x14ac:dyDescent="0.2">
      <c r="B312" s="8" t="s">
        <v>344</v>
      </c>
      <c r="C312" s="16">
        <v>0</v>
      </c>
      <c r="D312" s="16">
        <v>0.313</v>
      </c>
    </row>
    <row r="313" spans="2:4" x14ac:dyDescent="0.2">
      <c r="B313" s="8" t="s">
        <v>345</v>
      </c>
      <c r="C313" s="16">
        <v>0</v>
      </c>
      <c r="D313" s="16">
        <v>0.17</v>
      </c>
    </row>
    <row r="314" spans="2:4" x14ac:dyDescent="0.2">
      <c r="B314" s="8" t="s">
        <v>346</v>
      </c>
      <c r="C314" s="16">
        <v>0</v>
      </c>
      <c r="D314" s="16">
        <v>0.16400000000000001</v>
      </c>
    </row>
    <row r="315" spans="2:4" x14ac:dyDescent="0.2">
      <c r="B315" s="8" t="s">
        <v>347</v>
      </c>
      <c r="C315" s="16">
        <v>0</v>
      </c>
      <c r="D315" s="16">
        <v>7.8E-2</v>
      </c>
    </row>
    <row r="316" spans="2:4" x14ac:dyDescent="0.2">
      <c r="B316" s="8" t="s">
        <v>348</v>
      </c>
      <c r="C316" s="16">
        <v>0</v>
      </c>
      <c r="D316" s="16">
        <v>9.6000000000000002E-2</v>
      </c>
    </row>
    <row r="317" spans="2:4" x14ac:dyDescent="0.2">
      <c r="B317" s="8" t="s">
        <v>349</v>
      </c>
      <c r="C317" s="16">
        <v>0</v>
      </c>
      <c r="D317" s="16">
        <v>0.13700000000000001</v>
      </c>
    </row>
    <row r="318" spans="2:4" x14ac:dyDescent="0.2">
      <c r="B318" s="8" t="s">
        <v>350</v>
      </c>
      <c r="C318" s="16">
        <v>0</v>
      </c>
      <c r="D318" s="16">
        <v>0.18</v>
      </c>
    </row>
    <row r="319" spans="2:4" x14ac:dyDescent="0.2">
      <c r="B319" s="8" t="s">
        <v>351</v>
      </c>
      <c r="C319" s="16">
        <v>0</v>
      </c>
      <c r="D319" s="16">
        <v>0.224</v>
      </c>
    </row>
    <row r="320" spans="2:4" x14ac:dyDescent="0.2">
      <c r="B320" s="8" t="s">
        <v>353</v>
      </c>
      <c r="C320" s="16">
        <v>0</v>
      </c>
      <c r="D320" s="16">
        <v>0.12</v>
      </c>
    </row>
    <row r="321" spans="2:4" x14ac:dyDescent="0.2">
      <c r="B321" s="8" t="s">
        <v>354</v>
      </c>
      <c r="C321" s="16">
        <v>0</v>
      </c>
      <c r="D321" s="16">
        <v>0.12</v>
      </c>
    </row>
    <row r="322" spans="2:4" x14ac:dyDescent="0.2">
      <c r="B322" s="8" t="s">
        <v>355</v>
      </c>
      <c r="C322" s="16">
        <v>0</v>
      </c>
      <c r="D322" s="16">
        <v>0.2</v>
      </c>
    </row>
    <row r="323" spans="2:4" x14ac:dyDescent="0.2">
      <c r="B323" s="8" t="s">
        <v>356</v>
      </c>
      <c r="C323" s="16">
        <v>0</v>
      </c>
      <c r="D323" s="16">
        <v>0.22</v>
      </c>
    </row>
    <row r="324" spans="2:4" x14ac:dyDescent="0.2">
      <c r="B324" s="8" t="s">
        <v>357</v>
      </c>
      <c r="C324" s="16">
        <v>0</v>
      </c>
      <c r="D324" s="16">
        <v>0.28999999999999998</v>
      </c>
    </row>
    <row r="325" spans="2:4" x14ac:dyDescent="0.2">
      <c r="B325" s="8" t="s">
        <v>358</v>
      </c>
      <c r="C325" s="16">
        <v>0</v>
      </c>
      <c r="D325" s="16">
        <v>0.14799999999999999</v>
      </c>
    </row>
    <row r="326" spans="2:4" x14ac:dyDescent="0.2">
      <c r="B326" s="8" t="s">
        <v>359</v>
      </c>
      <c r="C326" s="16">
        <v>0</v>
      </c>
      <c r="D326" s="16">
        <v>0.28000000000000003</v>
      </c>
    </row>
    <row r="327" spans="2:4" x14ac:dyDescent="0.2">
      <c r="B327" s="8" t="s">
        <v>360</v>
      </c>
      <c r="C327" s="16">
        <v>0</v>
      </c>
      <c r="D327" s="16">
        <v>0.36</v>
      </c>
    </row>
    <row r="328" spans="2:4" x14ac:dyDescent="0.2">
      <c r="B328" s="8" t="s">
        <v>361</v>
      </c>
      <c r="C328" s="16">
        <v>0</v>
      </c>
      <c r="D328" s="16">
        <v>0.39700000000000002</v>
      </c>
    </row>
    <row r="329" spans="2:4" x14ac:dyDescent="0.2">
      <c r="B329" s="8"/>
      <c r="C329" s="16"/>
      <c r="D329" s="16"/>
    </row>
    <row r="330" spans="2:4" x14ac:dyDescent="0.2">
      <c r="B330" s="8"/>
      <c r="C330" s="16"/>
      <c r="D330" s="16"/>
    </row>
    <row r="331" spans="2:4" x14ac:dyDescent="0.2">
      <c r="B331" s="8"/>
      <c r="C331" s="16"/>
      <c r="D331" s="16"/>
    </row>
    <row r="332" spans="2:4" x14ac:dyDescent="0.2">
      <c r="B332" s="8"/>
      <c r="C332" s="16"/>
      <c r="D332" s="16"/>
    </row>
    <row r="333" spans="2:4" x14ac:dyDescent="0.2">
      <c r="B333" s="8"/>
      <c r="C333" s="16"/>
      <c r="D333" s="16"/>
    </row>
    <row r="334" spans="2:4" x14ac:dyDescent="0.2">
      <c r="B334" s="8"/>
      <c r="C334" s="16"/>
      <c r="D334" s="16"/>
    </row>
    <row r="335" spans="2:4" x14ac:dyDescent="0.2">
      <c r="B335" s="8"/>
      <c r="C335" s="16"/>
      <c r="D335" s="16"/>
    </row>
    <row r="337" spans="2:4" ht="15.75" x14ac:dyDescent="0.25">
      <c r="B337" s="27" t="s">
        <v>75</v>
      </c>
      <c r="C337" s="28"/>
      <c r="D337" s="29"/>
    </row>
    <row r="338" spans="2:4" x14ac:dyDescent="0.2">
      <c r="B338" s="7" t="s">
        <v>29</v>
      </c>
      <c r="C338" s="15" t="s">
        <v>3</v>
      </c>
      <c r="D338" s="15" t="s">
        <v>4</v>
      </c>
    </row>
    <row r="339" spans="2:4" x14ac:dyDescent="0.2">
      <c r="B339" s="5" t="s">
        <v>572</v>
      </c>
      <c r="C339" s="18">
        <v>0</v>
      </c>
      <c r="D339" s="18">
        <v>8.6999999999999994E-2</v>
      </c>
    </row>
    <row r="340" spans="2:4" x14ac:dyDescent="0.2">
      <c r="B340" s="5" t="s">
        <v>573</v>
      </c>
      <c r="C340" s="18">
        <v>0</v>
      </c>
      <c r="D340" s="18">
        <v>0.03</v>
      </c>
    </row>
    <row r="341" spans="2:4" x14ac:dyDescent="0.2">
      <c r="B341" s="5" t="s">
        <v>574</v>
      </c>
      <c r="C341" s="18">
        <v>0</v>
      </c>
      <c r="D341" s="18">
        <v>1.7999999999999999E-2</v>
      </c>
    </row>
    <row r="342" spans="2:4" x14ac:dyDescent="0.2">
      <c r="B342" s="8" t="s">
        <v>410</v>
      </c>
      <c r="C342" s="16">
        <v>0</v>
      </c>
      <c r="D342" s="16">
        <v>2.9000000000000001E-2</v>
      </c>
    </row>
    <row r="343" spans="2:4" x14ac:dyDescent="0.2">
      <c r="B343" s="8" t="s">
        <v>415</v>
      </c>
      <c r="C343" s="16">
        <v>0</v>
      </c>
      <c r="D343" s="16">
        <v>9.9400000000000002E-2</v>
      </c>
    </row>
    <row r="344" spans="2:4" x14ac:dyDescent="0.2">
      <c r="B344" s="8" t="s">
        <v>416</v>
      </c>
      <c r="C344" s="16">
        <v>0</v>
      </c>
      <c r="D344" s="16">
        <v>0.15579999999999999</v>
      </c>
    </row>
    <row r="345" spans="2:4" x14ac:dyDescent="0.2">
      <c r="B345" s="8" t="s">
        <v>417</v>
      </c>
      <c r="C345" s="16">
        <v>0</v>
      </c>
      <c r="D345" s="16">
        <v>0.10009999999999999</v>
      </c>
    </row>
    <row r="346" spans="2:4" x14ac:dyDescent="0.2">
      <c r="B346" s="8" t="s">
        <v>418</v>
      </c>
      <c r="C346" s="16">
        <v>0</v>
      </c>
      <c r="D346" s="16">
        <v>0.15720000000000001</v>
      </c>
    </row>
    <row r="347" spans="2:4" x14ac:dyDescent="0.2">
      <c r="B347" s="8" t="s">
        <v>362</v>
      </c>
      <c r="C347" s="16">
        <v>0</v>
      </c>
      <c r="D347" s="16">
        <v>2.9000000000000001E-2</v>
      </c>
    </row>
    <row r="348" spans="2:4" x14ac:dyDescent="0.2">
      <c r="B348" s="8" t="s">
        <v>419</v>
      </c>
      <c r="C348" s="16">
        <v>0</v>
      </c>
      <c r="D348" s="16">
        <v>9.9400000000000002E-2</v>
      </c>
    </row>
    <row r="349" spans="2:4" x14ac:dyDescent="0.2">
      <c r="B349" s="8" t="s">
        <v>420</v>
      </c>
      <c r="C349" s="16">
        <v>0</v>
      </c>
      <c r="D349" s="16">
        <v>0.15579999999999999</v>
      </c>
    </row>
    <row r="350" spans="2:4" x14ac:dyDescent="0.2">
      <c r="B350" s="8" t="s">
        <v>421</v>
      </c>
      <c r="C350" s="16">
        <v>0</v>
      </c>
      <c r="D350" s="16">
        <v>0.10009999999999999</v>
      </c>
    </row>
    <row r="351" spans="2:4" x14ac:dyDescent="0.2">
      <c r="B351" s="8" t="s">
        <v>422</v>
      </c>
      <c r="C351" s="16">
        <v>0</v>
      </c>
      <c r="D351" s="16">
        <v>0.15720000000000001</v>
      </c>
    </row>
    <row r="352" spans="2:4" x14ac:dyDescent="0.2">
      <c r="B352" s="8"/>
      <c r="C352" s="16"/>
      <c r="D352" s="16"/>
    </row>
    <row r="354" spans="2:4" ht="15.75" x14ac:dyDescent="0.25">
      <c r="B354" s="27" t="s">
        <v>137</v>
      </c>
      <c r="C354" s="28"/>
      <c r="D354" s="29"/>
    </row>
    <row r="355" spans="2:4" x14ac:dyDescent="0.2">
      <c r="B355" s="7" t="s">
        <v>29</v>
      </c>
      <c r="C355" s="15" t="s">
        <v>3</v>
      </c>
      <c r="D355" s="15" t="s">
        <v>4</v>
      </c>
    </row>
    <row r="356" spans="2:4" x14ac:dyDescent="0.2">
      <c r="B356" s="5" t="s">
        <v>455</v>
      </c>
      <c r="C356" s="18">
        <v>0</v>
      </c>
      <c r="D356" s="18">
        <v>1.6400000000000001E-2</v>
      </c>
    </row>
    <row r="357" spans="2:4" x14ac:dyDescent="0.2">
      <c r="B357" s="5" t="s">
        <v>142</v>
      </c>
      <c r="C357" s="18">
        <v>0</v>
      </c>
      <c r="D357" s="18">
        <v>1.4999999999999999E-2</v>
      </c>
    </row>
    <row r="358" spans="2:4" x14ac:dyDescent="0.2">
      <c r="B358" s="8" t="s">
        <v>412</v>
      </c>
      <c r="C358" s="16">
        <v>0</v>
      </c>
      <c r="D358" s="16">
        <v>1.7999999999999999E-2</v>
      </c>
    </row>
    <row r="359" spans="2:4" x14ac:dyDescent="0.2">
      <c r="B359" s="8" t="s">
        <v>352</v>
      </c>
      <c r="C359" s="16">
        <v>0</v>
      </c>
      <c r="D359" s="16">
        <v>1.7999999999999999E-2</v>
      </c>
    </row>
    <row r="361" spans="2:4" ht="15.75" x14ac:dyDescent="0.25">
      <c r="B361" s="27" t="s">
        <v>205</v>
      </c>
      <c r="C361" s="28"/>
      <c r="D361" s="29"/>
    </row>
    <row r="362" spans="2:4" x14ac:dyDescent="0.2">
      <c r="B362" s="7" t="s">
        <v>29</v>
      </c>
      <c r="C362" s="15" t="s">
        <v>3</v>
      </c>
      <c r="D362" s="15" t="s">
        <v>4</v>
      </c>
    </row>
    <row r="363" spans="2:4" x14ac:dyDescent="0.2">
      <c r="B363" s="5" t="s">
        <v>725</v>
      </c>
      <c r="C363" s="18">
        <v>0</v>
      </c>
      <c r="D363" s="18">
        <v>0.02</v>
      </c>
    </row>
    <row r="364" spans="2:4" x14ac:dyDescent="0.2">
      <c r="B364" s="5" t="s">
        <v>726</v>
      </c>
      <c r="C364" s="18">
        <v>0</v>
      </c>
      <c r="D364" s="18">
        <v>0.02</v>
      </c>
    </row>
    <row r="365" spans="2:4" x14ac:dyDescent="0.2">
      <c r="B365" s="5" t="s">
        <v>727</v>
      </c>
      <c r="C365" s="18">
        <v>0</v>
      </c>
      <c r="D365" s="18">
        <v>0.02</v>
      </c>
    </row>
    <row r="366" spans="2:4" x14ac:dyDescent="0.2">
      <c r="B366" s="5" t="s">
        <v>736</v>
      </c>
      <c r="C366" s="18">
        <v>0</v>
      </c>
      <c r="D366" s="18">
        <v>0.06</v>
      </c>
    </row>
    <row r="367" spans="2:4" x14ac:dyDescent="0.2">
      <c r="B367" s="5" t="s">
        <v>735</v>
      </c>
      <c r="C367" s="18">
        <v>0</v>
      </c>
      <c r="D367" s="18">
        <v>0.06</v>
      </c>
    </row>
    <row r="368" spans="2:4" x14ac:dyDescent="0.2">
      <c r="B368" s="5" t="s">
        <v>734</v>
      </c>
      <c r="C368" s="18">
        <v>0</v>
      </c>
      <c r="D368" s="18">
        <v>0.06</v>
      </c>
    </row>
    <row r="369" spans="2:4" x14ac:dyDescent="0.2">
      <c r="B369" s="37" t="s">
        <v>733</v>
      </c>
      <c r="C369" s="18">
        <v>0</v>
      </c>
      <c r="D369" s="18">
        <v>1.2</v>
      </c>
    </row>
    <row r="370" spans="2:4" x14ac:dyDescent="0.2">
      <c r="B370" s="37" t="s">
        <v>738</v>
      </c>
      <c r="C370" s="18">
        <v>0</v>
      </c>
      <c r="D370" s="18">
        <v>1.9</v>
      </c>
    </row>
    <row r="371" spans="2:4" x14ac:dyDescent="0.2">
      <c r="B371" s="37" t="s">
        <v>611</v>
      </c>
      <c r="C371" s="18">
        <v>0</v>
      </c>
      <c r="D371" s="18">
        <v>0.54</v>
      </c>
    </row>
    <row r="372" spans="2:4" x14ac:dyDescent="0.2">
      <c r="B372" s="37" t="s">
        <v>612</v>
      </c>
      <c r="C372" s="18">
        <v>0</v>
      </c>
      <c r="D372" s="18">
        <v>0.35</v>
      </c>
    </row>
    <row r="373" spans="2:4" x14ac:dyDescent="0.2">
      <c r="B373" s="37" t="s">
        <v>613</v>
      </c>
      <c r="C373" s="18">
        <v>0</v>
      </c>
      <c r="D373" s="18">
        <v>0.22</v>
      </c>
    </row>
    <row r="374" spans="2:4" x14ac:dyDescent="0.2">
      <c r="B374" s="37" t="s">
        <v>614</v>
      </c>
      <c r="C374" s="18">
        <v>0</v>
      </c>
      <c r="D374" s="18">
        <v>0.5</v>
      </c>
    </row>
    <row r="375" spans="2:4" x14ac:dyDescent="0.2">
      <c r="B375" s="37" t="s">
        <v>615</v>
      </c>
      <c r="C375" s="18">
        <v>0</v>
      </c>
      <c r="D375" s="18">
        <v>1.1000000000000001</v>
      </c>
    </row>
    <row r="377" spans="2:4" ht="15.75" x14ac:dyDescent="0.25">
      <c r="B377" s="25" t="s">
        <v>76</v>
      </c>
      <c r="C377" s="25"/>
      <c r="D377" s="25"/>
    </row>
    <row r="378" spans="2:4" x14ac:dyDescent="0.2">
      <c r="B378" s="26"/>
      <c r="C378" s="26"/>
      <c r="D378" s="26"/>
    </row>
    <row r="379" spans="2:4" x14ac:dyDescent="0.2">
      <c r="B379" s="7" t="s">
        <v>29</v>
      </c>
      <c r="C379" s="15" t="s">
        <v>3</v>
      </c>
      <c r="D379" s="15" t="s">
        <v>4</v>
      </c>
    </row>
    <row r="380" spans="2:4" x14ac:dyDescent="0.2">
      <c r="B380" s="5" t="s">
        <v>202</v>
      </c>
      <c r="C380" s="18">
        <v>5.0000000000000001E-3</v>
      </c>
      <c r="D380" s="18">
        <v>0.05</v>
      </c>
    </row>
    <row r="381" spans="2:4" x14ac:dyDescent="0.2">
      <c r="B381" s="5" t="s">
        <v>207</v>
      </c>
      <c r="C381" s="18">
        <v>5.0000000000000001E-3</v>
      </c>
      <c r="D381" s="18">
        <v>0.1</v>
      </c>
    </row>
    <row r="382" spans="2:4" x14ac:dyDescent="0.2">
      <c r="B382" s="5" t="s">
        <v>208</v>
      </c>
      <c r="C382" s="18">
        <v>4.8999999999999998E-3</v>
      </c>
      <c r="D382" s="18">
        <v>0.05</v>
      </c>
    </row>
    <row r="383" spans="2:4" x14ac:dyDescent="0.2">
      <c r="B383" s="5" t="s">
        <v>203</v>
      </c>
      <c r="C383" s="18">
        <v>8.5000000000000006E-3</v>
      </c>
      <c r="D383" s="18">
        <v>0.05</v>
      </c>
    </row>
    <row r="384" spans="2:4" x14ac:dyDescent="0.2">
      <c r="B384" s="5" t="s">
        <v>204</v>
      </c>
      <c r="C384" s="18">
        <v>1.6000000000000001E-3</v>
      </c>
      <c r="D384" s="18">
        <v>1.6000000000000001E-3</v>
      </c>
    </row>
    <row r="385" spans="2:4" x14ac:dyDescent="0.2">
      <c r="B385" s="5" t="s">
        <v>451</v>
      </c>
      <c r="C385" s="18">
        <v>3.0000000000000001E-3</v>
      </c>
      <c r="D385" s="18">
        <v>8.0000000000000002E-3</v>
      </c>
    </row>
    <row r="386" spans="2:4" x14ac:dyDescent="0.2">
      <c r="B386" s="5" t="s">
        <v>452</v>
      </c>
      <c r="C386" s="18">
        <v>1.4999999999999999E-2</v>
      </c>
      <c r="D386" s="18">
        <v>0.06</v>
      </c>
    </row>
    <row r="387" spans="2:4" x14ac:dyDescent="0.2">
      <c r="B387" s="5" t="s">
        <v>581</v>
      </c>
      <c r="C387" s="18">
        <v>4.0000000000000001E-3</v>
      </c>
      <c r="D387" s="18">
        <v>0.03</v>
      </c>
    </row>
    <row r="388" spans="2:4" x14ac:dyDescent="0.2">
      <c r="B388" s="5" t="s">
        <v>728</v>
      </c>
      <c r="C388" s="18">
        <v>5.4999999999999997E-3</v>
      </c>
      <c r="D388" s="18">
        <v>4.2000000000000003E-2</v>
      </c>
    </row>
    <row r="389" spans="2:4" x14ac:dyDescent="0.2">
      <c r="B389" s="5" t="s">
        <v>616</v>
      </c>
      <c r="C389" s="18">
        <v>4.1000000000000003E-3</v>
      </c>
      <c r="D389" s="18">
        <v>0.15659999999999999</v>
      </c>
    </row>
    <row r="390" spans="2:4" x14ac:dyDescent="0.2">
      <c r="B390" s="5" t="s">
        <v>729</v>
      </c>
      <c r="C390" s="18">
        <v>6.0000000000000001E-3</v>
      </c>
      <c r="D390" s="18">
        <v>0.155</v>
      </c>
    </row>
    <row r="391" spans="2:4" x14ac:dyDescent="0.2">
      <c r="B391" s="5" t="s">
        <v>460</v>
      </c>
      <c r="C391" s="18">
        <v>0.03</v>
      </c>
      <c r="D391" s="18">
        <v>0.06</v>
      </c>
    </row>
    <row r="392" spans="2:4" x14ac:dyDescent="0.2">
      <c r="B392" s="5" t="s">
        <v>737</v>
      </c>
      <c r="C392" s="18">
        <v>4.4999999999999998E-2</v>
      </c>
      <c r="D392" s="18">
        <v>0.09</v>
      </c>
    </row>
    <row r="394" spans="2:4" ht="15.75" x14ac:dyDescent="0.25">
      <c r="B394" s="27" t="s">
        <v>206</v>
      </c>
      <c r="C394" s="28"/>
      <c r="D394" s="29"/>
    </row>
    <row r="395" spans="2:4" x14ac:dyDescent="0.2">
      <c r="B395" s="7" t="s">
        <v>29</v>
      </c>
      <c r="C395" s="15" t="s">
        <v>3</v>
      </c>
      <c r="D395" s="15" t="s">
        <v>4</v>
      </c>
    </row>
    <row r="396" spans="2:4" x14ac:dyDescent="0.2">
      <c r="B396" s="5" t="s">
        <v>201</v>
      </c>
      <c r="C396" s="18">
        <v>1.2999999999999999E-2</v>
      </c>
      <c r="D396" s="18">
        <v>0.06</v>
      </c>
    </row>
    <row r="397" spans="2:4" x14ac:dyDescent="0.2">
      <c r="B397" s="5" t="s">
        <v>617</v>
      </c>
      <c r="C397" s="18">
        <v>6.0000000000000002E-5</v>
      </c>
      <c r="D397" s="18">
        <v>0.08</v>
      </c>
    </row>
    <row r="398" spans="2:4" x14ac:dyDescent="0.2">
      <c r="B398" s="5" t="s">
        <v>730</v>
      </c>
      <c r="C398" s="18">
        <v>5.0000000000000001E-3</v>
      </c>
      <c r="D398" s="18">
        <v>0.15</v>
      </c>
    </row>
    <row r="399" spans="2:4" x14ac:dyDescent="0.2">
      <c r="B399" s="5" t="s">
        <v>731</v>
      </c>
      <c r="C399" s="18">
        <v>5.0000000000000001E-3</v>
      </c>
      <c r="D399" s="18">
        <v>0.15</v>
      </c>
    </row>
    <row r="400" spans="2:4" x14ac:dyDescent="0.2">
      <c r="B400" s="5" t="s">
        <v>608</v>
      </c>
      <c r="C400" s="18">
        <v>6.0000000000000002E-5</v>
      </c>
      <c r="D400" s="18">
        <v>0.15</v>
      </c>
    </row>
    <row r="401" spans="2:4" x14ac:dyDescent="0.2">
      <c r="B401" s="5" t="s">
        <v>618</v>
      </c>
      <c r="C401" s="18">
        <v>4.5000000000000003E-5</v>
      </c>
      <c r="D401" s="18">
        <v>0.16</v>
      </c>
    </row>
    <row r="402" spans="2:4" x14ac:dyDescent="0.2">
      <c r="B402" s="5" t="s">
        <v>732</v>
      </c>
      <c r="C402" s="18">
        <v>4.5000000000000003E-5</v>
      </c>
      <c r="D402" s="18">
        <v>0.16</v>
      </c>
    </row>
    <row r="404" spans="2:4" ht="15.75" x14ac:dyDescent="0.25">
      <c r="B404" s="27" t="s">
        <v>275</v>
      </c>
      <c r="C404" s="28"/>
      <c r="D404" s="29"/>
    </row>
    <row r="405" spans="2:4" x14ac:dyDescent="0.2">
      <c r="B405" s="7" t="s">
        <v>29</v>
      </c>
      <c r="C405" s="15" t="s">
        <v>3</v>
      </c>
      <c r="D405" s="15" t="s">
        <v>4</v>
      </c>
    </row>
    <row r="406" spans="2:4" x14ac:dyDescent="0.2">
      <c r="B406" s="30" t="s">
        <v>272</v>
      </c>
      <c r="C406" s="31">
        <v>0.01</v>
      </c>
      <c r="D406" s="32">
        <v>0.215</v>
      </c>
    </row>
    <row r="407" spans="2:4" x14ac:dyDescent="0.2">
      <c r="B407" s="35" t="s">
        <v>273</v>
      </c>
      <c r="C407" s="34">
        <v>0.01</v>
      </c>
      <c r="D407" s="17">
        <v>0.13500000000000001</v>
      </c>
    </row>
    <row r="408" spans="2:4" x14ac:dyDescent="0.2">
      <c r="B408" s="8" t="s">
        <v>274</v>
      </c>
      <c r="C408" s="16">
        <v>1.4999999999999999E-2</v>
      </c>
      <c r="D408" s="16">
        <v>0.21</v>
      </c>
    </row>
    <row r="409" spans="2:4" x14ac:dyDescent="0.2">
      <c r="B409" s="33"/>
    </row>
    <row r="443" ht="12" customHeight="1" x14ac:dyDescent="0.2"/>
    <row r="444" ht="12" customHeight="1" x14ac:dyDescent="0.2"/>
    <row r="450" ht="12" customHeight="1" x14ac:dyDescent="0.2"/>
    <row r="451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</sheetData>
  <customSheetViews>
    <customSheetView guid="{86C03389-4201-46C5-89A4-1E328CDDBF1A}" showRuler="0">
      <selection activeCell="B161" sqref="B161:D162"/>
      <pageMargins left="0.7" right="0.7" top="0.75" bottom="0.75" header="0.3" footer="0.3"/>
      <headerFooter alignWithMargins="0"/>
    </customSheetView>
  </customSheetViews>
  <mergeCells count="4">
    <mergeCell ref="B1:D1"/>
    <mergeCell ref="B2:D2"/>
    <mergeCell ref="B187:D187"/>
    <mergeCell ref="B188:D188"/>
  </mergeCells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FE303-8C42-4815-9CB4-62368AED0958}">
  <dimension ref="A1:K32"/>
  <sheetViews>
    <sheetView showGridLines="0" showRowColHeaders="0" zoomScale="115" zoomScaleNormal="115" zoomScaleSheetLayoutView="115" workbookViewId="0">
      <selection activeCell="I6" sqref="I6"/>
    </sheetView>
  </sheetViews>
  <sheetFormatPr defaultRowHeight="15" x14ac:dyDescent="0.25"/>
  <cols>
    <col min="1" max="1" width="0.85546875" customWidth="1"/>
    <col min="2" max="2" width="6.42578125" customWidth="1"/>
    <col min="3" max="3" width="18.5703125" customWidth="1"/>
    <col min="4" max="4" width="12.28515625" customWidth="1"/>
    <col min="5" max="5" width="27.28515625" customWidth="1"/>
    <col min="6" max="6" width="12.7109375" customWidth="1"/>
    <col min="7" max="7" width="12.5703125" customWidth="1"/>
    <col min="8" max="8" width="13.5703125" customWidth="1"/>
    <col min="9" max="9" width="13.28515625" customWidth="1"/>
    <col min="10" max="10" width="2.7109375" style="151" customWidth="1"/>
  </cols>
  <sheetData>
    <row r="1" spans="1:10" x14ac:dyDescent="0.25">
      <c r="A1" s="170"/>
      <c r="B1" s="170"/>
      <c r="C1" s="170"/>
      <c r="D1" s="170"/>
      <c r="E1" s="170"/>
      <c r="F1" s="170"/>
      <c r="G1" s="170"/>
      <c r="H1" s="170"/>
      <c r="I1" s="170"/>
      <c r="J1" s="200"/>
    </row>
    <row r="2" spans="1:10" x14ac:dyDescent="0.25">
      <c r="A2" s="170"/>
      <c r="B2" s="170"/>
      <c r="C2" s="170"/>
      <c r="D2" s="170"/>
      <c r="E2" s="171" t="s">
        <v>6</v>
      </c>
      <c r="F2" s="289"/>
      <c r="G2" s="290"/>
      <c r="H2" s="171" t="s">
        <v>7</v>
      </c>
      <c r="I2" s="194">
        <v>24</v>
      </c>
      <c r="J2" s="200"/>
    </row>
    <row r="3" spans="1:10" ht="3" customHeight="1" x14ac:dyDescent="0.25">
      <c r="A3" s="170"/>
      <c r="B3" s="170"/>
      <c r="C3" s="170"/>
      <c r="D3" s="170"/>
      <c r="E3" s="172"/>
      <c r="F3" s="170"/>
      <c r="G3" s="170"/>
      <c r="H3" s="172"/>
      <c r="I3" s="173"/>
      <c r="J3" s="200"/>
    </row>
    <row r="4" spans="1:10" x14ac:dyDescent="0.25">
      <c r="A4" s="170"/>
      <c r="B4" s="170"/>
      <c r="C4" s="170"/>
      <c r="D4" s="170"/>
      <c r="E4" s="172"/>
      <c r="F4" s="289"/>
      <c r="G4" s="290"/>
      <c r="H4" s="171" t="s">
        <v>8</v>
      </c>
      <c r="I4" s="194">
        <v>15</v>
      </c>
      <c r="J4" s="200"/>
    </row>
    <row r="5" spans="1:10" ht="3" customHeight="1" x14ac:dyDescent="0.25">
      <c r="A5" s="170"/>
      <c r="B5" s="170"/>
      <c r="C5" s="170"/>
      <c r="D5" s="170"/>
      <c r="E5" s="172"/>
      <c r="F5" s="170"/>
      <c r="G5" s="170"/>
      <c r="H5" s="171"/>
      <c r="I5" s="173"/>
      <c r="J5" s="200"/>
    </row>
    <row r="6" spans="1:10" x14ac:dyDescent="0.25">
      <c r="A6" s="170"/>
      <c r="B6" s="291" t="s">
        <v>650</v>
      </c>
      <c r="C6" s="291"/>
      <c r="D6" s="291"/>
      <c r="E6" s="171" t="s">
        <v>236</v>
      </c>
      <c r="F6" s="289"/>
      <c r="G6" s="290"/>
      <c r="H6" s="174" t="s">
        <v>26</v>
      </c>
      <c r="I6" s="234">
        <v>0.2</v>
      </c>
      <c r="J6" s="200"/>
    </row>
    <row r="7" spans="1:10" ht="3" customHeight="1" x14ac:dyDescent="0.25">
      <c r="A7" s="170"/>
      <c r="B7" s="291"/>
      <c r="C7" s="291"/>
      <c r="D7" s="291"/>
      <c r="E7" s="172"/>
      <c r="F7" s="173"/>
      <c r="G7" s="173"/>
      <c r="H7" s="175"/>
      <c r="I7" s="176"/>
      <c r="J7" s="200"/>
    </row>
    <row r="8" spans="1:10" x14ac:dyDescent="0.25">
      <c r="A8" s="170"/>
      <c r="B8" s="291"/>
      <c r="C8" s="291"/>
      <c r="D8" s="291"/>
      <c r="E8" s="171" t="s">
        <v>237</v>
      </c>
      <c r="F8" s="289"/>
      <c r="G8" s="290"/>
      <c r="H8" s="170"/>
      <c r="I8" s="154"/>
      <c r="J8" s="201"/>
    </row>
    <row r="9" spans="1:10" ht="3" customHeight="1" x14ac:dyDescent="0.25">
      <c r="A9" s="170"/>
      <c r="B9" s="291"/>
      <c r="C9" s="291"/>
      <c r="D9" s="291"/>
      <c r="E9" s="171"/>
      <c r="F9" s="170"/>
      <c r="G9" s="170"/>
      <c r="H9" s="172"/>
      <c r="I9" s="154"/>
      <c r="J9" s="201"/>
    </row>
    <row r="10" spans="1:10" x14ac:dyDescent="0.25">
      <c r="A10" s="170"/>
      <c r="B10" s="291"/>
      <c r="C10" s="291"/>
      <c r="D10" s="291"/>
      <c r="E10" s="171" t="s">
        <v>9</v>
      </c>
      <c r="F10" s="195"/>
      <c r="G10" s="170"/>
      <c r="H10" s="170"/>
      <c r="I10" s="154"/>
      <c r="J10" s="201"/>
    </row>
    <row r="11" spans="1:10" ht="7.35" customHeight="1" x14ac:dyDescent="0.25">
      <c r="A11" s="170"/>
      <c r="B11" s="170"/>
      <c r="C11" s="170"/>
      <c r="D11" s="170"/>
      <c r="E11" s="170"/>
      <c r="F11" s="170"/>
      <c r="G11" s="170"/>
      <c r="H11" s="170"/>
      <c r="I11" s="170"/>
      <c r="J11" s="200"/>
    </row>
    <row r="12" spans="1:10" x14ac:dyDescent="0.25">
      <c r="A12" s="170"/>
      <c r="B12" s="170"/>
      <c r="C12" s="171" t="s">
        <v>11</v>
      </c>
      <c r="D12" s="170" t="s">
        <v>640</v>
      </c>
      <c r="E12" s="170"/>
      <c r="F12" s="170"/>
      <c r="G12" s="170"/>
      <c r="H12" s="171"/>
      <c r="I12" s="173"/>
      <c r="J12" s="200"/>
    </row>
    <row r="13" spans="1:10" ht="3" customHeight="1" x14ac:dyDescent="0.25">
      <c r="A13" s="170"/>
      <c r="B13" s="170"/>
      <c r="C13" s="171"/>
      <c r="D13" s="170"/>
      <c r="E13" s="170"/>
      <c r="F13" s="170"/>
      <c r="G13" s="170"/>
      <c r="H13" s="171"/>
      <c r="I13" s="173"/>
      <c r="J13" s="200"/>
    </row>
    <row r="14" spans="1:10" x14ac:dyDescent="0.25">
      <c r="A14" s="170"/>
      <c r="B14" s="170"/>
      <c r="C14" s="171" t="s">
        <v>56</v>
      </c>
      <c r="D14" s="289"/>
      <c r="E14" s="290"/>
      <c r="F14" s="170"/>
      <c r="G14" s="292" t="s">
        <v>242</v>
      </c>
      <c r="H14" s="292"/>
      <c r="I14" s="292"/>
      <c r="J14" s="200"/>
    </row>
    <row r="15" spans="1:10" ht="3" customHeight="1" x14ac:dyDescent="0.25">
      <c r="A15" s="170"/>
      <c r="B15" s="170"/>
      <c r="C15" s="171"/>
      <c r="D15" s="170"/>
      <c r="E15" s="170"/>
      <c r="F15" s="170"/>
      <c r="G15" s="292"/>
      <c r="H15" s="292"/>
      <c r="I15" s="292"/>
      <c r="J15" s="200"/>
    </row>
    <row r="16" spans="1:10" x14ac:dyDescent="0.25">
      <c r="A16" s="170"/>
      <c r="B16" s="170"/>
      <c r="C16" s="171" t="s">
        <v>10</v>
      </c>
      <c r="D16" s="289"/>
      <c r="E16" s="290"/>
      <c r="F16" s="170"/>
      <c r="G16" s="292"/>
      <c r="H16" s="292"/>
      <c r="I16" s="292"/>
      <c r="J16" s="200"/>
    </row>
    <row r="17" spans="1:11" x14ac:dyDescent="0.25">
      <c r="A17" s="170"/>
      <c r="B17" s="170"/>
      <c r="C17" s="170"/>
      <c r="D17" s="170"/>
      <c r="E17" s="170"/>
      <c r="F17" s="170"/>
      <c r="G17" s="293"/>
      <c r="H17" s="293"/>
      <c r="I17" s="293"/>
      <c r="J17" s="200"/>
    </row>
    <row r="18" spans="1:11" x14ac:dyDescent="0.25">
      <c r="A18" s="170"/>
      <c r="B18" s="284" t="s">
        <v>651</v>
      </c>
      <c r="C18" s="285"/>
      <c r="D18" s="285"/>
      <c r="E18" s="177"/>
      <c r="F18" s="285" t="s">
        <v>60</v>
      </c>
      <c r="G18" s="285"/>
      <c r="H18" s="285" t="s">
        <v>61</v>
      </c>
      <c r="I18" s="286"/>
      <c r="J18" s="200"/>
      <c r="K18" s="232">
        <v>0.2</v>
      </c>
    </row>
    <row r="19" spans="1:11" x14ac:dyDescent="0.25">
      <c r="A19" s="170"/>
      <c r="B19" s="178" t="s">
        <v>0</v>
      </c>
      <c r="C19" s="179" t="s">
        <v>1</v>
      </c>
      <c r="D19" s="179" t="s">
        <v>29</v>
      </c>
      <c r="E19" s="179"/>
      <c r="F19" s="180" t="s">
        <v>22</v>
      </c>
      <c r="G19" s="180" t="s">
        <v>23</v>
      </c>
      <c r="H19" s="180" t="s">
        <v>22</v>
      </c>
      <c r="I19" s="181" t="s">
        <v>23</v>
      </c>
      <c r="J19" s="200"/>
      <c r="K19" s="232">
        <v>0.25</v>
      </c>
    </row>
    <row r="20" spans="1:11" x14ac:dyDescent="0.25">
      <c r="A20" s="170"/>
      <c r="B20" s="198">
        <v>1</v>
      </c>
      <c r="C20" s="226" t="s">
        <v>678</v>
      </c>
      <c r="D20" s="221" t="s">
        <v>652</v>
      </c>
      <c r="E20" s="221"/>
      <c r="F20" s="210">
        <v>0.154</v>
      </c>
      <c r="G20" s="210">
        <f>IF(B20&gt;0,B20*F20,"")</f>
        <v>0.154</v>
      </c>
      <c r="H20" s="185">
        <v>0.29499999999999998</v>
      </c>
      <c r="I20" s="210">
        <f>IF(B20&gt;0,B20*H20,"")</f>
        <v>0.29499999999999998</v>
      </c>
      <c r="J20" s="200"/>
      <c r="K20" s="207" t="s">
        <v>681</v>
      </c>
    </row>
    <row r="21" spans="1:11" x14ac:dyDescent="0.25">
      <c r="A21" s="170"/>
      <c r="B21" s="202"/>
      <c r="C21" s="216" t="s">
        <v>653</v>
      </c>
      <c r="D21" s="214" t="s">
        <v>654</v>
      </c>
      <c r="E21" s="214"/>
      <c r="F21" s="211">
        <v>5.6000000000000001E-2</v>
      </c>
      <c r="G21" s="222" t="str">
        <f>IF(B21&gt;0,B21*F21,"")</f>
        <v/>
      </c>
      <c r="H21" s="21">
        <v>0.11600000000000001</v>
      </c>
      <c r="I21" s="222" t="str">
        <f>IF(B21&gt;0,B21*H21,"")</f>
        <v/>
      </c>
      <c r="J21" s="200"/>
      <c r="K21" s="207" t="s">
        <v>682</v>
      </c>
    </row>
    <row r="22" spans="1:11" x14ac:dyDescent="0.25">
      <c r="A22" s="170"/>
      <c r="B22" s="203"/>
      <c r="C22" s="216" t="s">
        <v>655</v>
      </c>
      <c r="D22" s="217" t="s">
        <v>656</v>
      </c>
      <c r="E22" s="214"/>
      <c r="F22" s="209">
        <v>4.0000000000000001E-3</v>
      </c>
      <c r="G22" s="211" t="str">
        <f>IF(B22&gt;0,B22*F22,"")</f>
        <v/>
      </c>
      <c r="H22" s="211">
        <v>2.7E-2</v>
      </c>
      <c r="I22" s="211" t="str">
        <f>IF(B22&gt;0,B22*H22,"")</f>
        <v/>
      </c>
      <c r="J22" s="200"/>
      <c r="K22" s="233">
        <f>(I27*I28)</f>
        <v>0.75395000000000001</v>
      </c>
    </row>
    <row r="23" spans="1:11" x14ac:dyDescent="0.25">
      <c r="A23" s="170"/>
      <c r="B23" s="2"/>
      <c r="C23" s="2" t="s">
        <v>677</v>
      </c>
      <c r="D23" s="2"/>
      <c r="E23" s="2"/>
      <c r="F23" s="171" t="s">
        <v>24</v>
      </c>
      <c r="G23" s="186">
        <f>SUM(G20:G22)</f>
        <v>0.154</v>
      </c>
      <c r="H23" s="171" t="s">
        <v>25</v>
      </c>
      <c r="I23" s="186">
        <f>SUM(I20:I22)</f>
        <v>0.29499999999999998</v>
      </c>
      <c r="J23" s="200"/>
    </row>
    <row r="24" spans="1:11" x14ac:dyDescent="0.25">
      <c r="A24" s="170"/>
      <c r="B24" s="2"/>
      <c r="C24" s="2"/>
      <c r="D24" s="2"/>
      <c r="E24" s="2"/>
      <c r="F24" s="171" t="s">
        <v>7</v>
      </c>
      <c r="G24" s="171">
        <f>I2</f>
        <v>24</v>
      </c>
      <c r="H24" s="171" t="s">
        <v>8</v>
      </c>
      <c r="I24" s="171">
        <f>I4</f>
        <v>15</v>
      </c>
      <c r="J24" s="200"/>
    </row>
    <row r="25" spans="1:11" x14ac:dyDescent="0.25">
      <c r="A25" s="154"/>
      <c r="B25" s="154"/>
      <c r="C25" s="154"/>
      <c r="D25" s="154"/>
      <c r="E25" s="154"/>
      <c r="F25" s="187" t="s">
        <v>657</v>
      </c>
      <c r="G25" s="187">
        <f>G23*G24</f>
        <v>3.6959999999999997</v>
      </c>
      <c r="H25" s="187" t="s">
        <v>657</v>
      </c>
      <c r="I25" s="188">
        <f>(I24/60)*I23</f>
        <v>7.3749999999999996E-2</v>
      </c>
      <c r="J25" s="201"/>
    </row>
    <row r="26" spans="1:11" x14ac:dyDescent="0.25">
      <c r="A26" s="154"/>
      <c r="B26" s="154"/>
      <c r="C26" s="154"/>
      <c r="D26" s="154"/>
      <c r="E26" s="154"/>
      <c r="F26" s="187"/>
      <c r="G26" s="154"/>
      <c r="H26" s="154"/>
      <c r="I26" s="154"/>
      <c r="J26" s="201"/>
    </row>
    <row r="27" spans="1:11" x14ac:dyDescent="0.25">
      <c r="A27" s="154"/>
      <c r="B27" s="154"/>
      <c r="C27" s="154"/>
      <c r="D27" s="154"/>
      <c r="E27" s="154"/>
      <c r="F27" s="189"/>
      <c r="G27" s="189"/>
      <c r="H27" s="187" t="s">
        <v>55</v>
      </c>
      <c r="I27" s="190">
        <f>I25+G25</f>
        <v>3.7697499999999997</v>
      </c>
      <c r="J27" s="201"/>
    </row>
    <row r="28" spans="1:11" x14ac:dyDescent="0.25">
      <c r="A28" s="154"/>
      <c r="B28" s="154"/>
      <c r="C28" s="154"/>
      <c r="D28" s="154"/>
      <c r="E28" s="154"/>
      <c r="F28" s="189"/>
      <c r="G28" s="189"/>
      <c r="H28" s="187" t="s">
        <v>26</v>
      </c>
      <c r="I28" s="191">
        <f>I6</f>
        <v>0.2</v>
      </c>
      <c r="J28" s="201"/>
    </row>
    <row r="29" spans="1:11" x14ac:dyDescent="0.25">
      <c r="A29" s="154"/>
      <c r="B29" s="154"/>
      <c r="C29" s="154"/>
      <c r="D29" s="154"/>
      <c r="E29" s="154"/>
      <c r="F29" s="192"/>
      <c r="G29" s="192"/>
      <c r="H29" s="193" t="s">
        <v>27</v>
      </c>
      <c r="I29" s="90">
        <f>(I27+K22)</f>
        <v>4.5236999999999998</v>
      </c>
      <c r="J29" s="201"/>
    </row>
    <row r="30" spans="1:11" x14ac:dyDescent="0.25">
      <c r="A30" s="154"/>
      <c r="B30" s="154"/>
      <c r="C30" s="154"/>
      <c r="D30" s="154"/>
      <c r="E30" s="154"/>
      <c r="F30" s="192"/>
      <c r="G30" s="192"/>
      <c r="H30" s="193" t="s">
        <v>28</v>
      </c>
      <c r="I30" s="196"/>
      <c r="J30" s="201"/>
    </row>
    <row r="31" spans="1:11" x14ac:dyDescent="0.25">
      <c r="A31" s="154"/>
      <c r="B31" s="154"/>
      <c r="C31" s="154"/>
      <c r="D31" s="154"/>
      <c r="E31" s="154"/>
      <c r="F31" s="287" t="s">
        <v>258</v>
      </c>
      <c r="G31" s="288"/>
      <c r="H31" s="288"/>
      <c r="I31" s="288"/>
      <c r="J31" s="201"/>
    </row>
    <row r="32" spans="1:11" x14ac:dyDescent="0.25">
      <c r="A32" s="154"/>
      <c r="B32" s="154"/>
      <c r="C32" s="154"/>
      <c r="D32" s="154"/>
      <c r="E32" s="154"/>
      <c r="F32" s="288"/>
      <c r="G32" s="288"/>
      <c r="H32" s="288"/>
      <c r="I32" s="288"/>
      <c r="J32" s="201"/>
    </row>
  </sheetData>
  <sheetProtection sheet="1" objects="1" scenarios="1" selectLockedCells="1"/>
  <mergeCells count="12">
    <mergeCell ref="B18:D18"/>
    <mergeCell ref="F18:G18"/>
    <mergeCell ref="H18:I18"/>
    <mergeCell ref="F31:I32"/>
    <mergeCell ref="F2:G2"/>
    <mergeCell ref="F4:G4"/>
    <mergeCell ref="B6:D10"/>
    <mergeCell ref="F6:G6"/>
    <mergeCell ref="F8:G8"/>
    <mergeCell ref="D14:E14"/>
    <mergeCell ref="G14:I17"/>
    <mergeCell ref="D16:E16"/>
  </mergeCells>
  <conditionalFormatting sqref="B20">
    <cfRule type="cellIs" dxfId="18" priority="5" stopIfTrue="1" operator="greaterThan">
      <formula>1</formula>
    </cfRule>
  </conditionalFormatting>
  <conditionalFormatting sqref="B21">
    <cfRule type="cellIs" dxfId="17" priority="2" operator="greaterThan">
      <formula>14</formula>
    </cfRule>
  </conditionalFormatting>
  <conditionalFormatting sqref="B22">
    <cfRule type="cellIs" dxfId="16" priority="1" operator="greaterThan">
      <formula>3</formula>
    </cfRule>
  </conditionalFormatting>
  <dataValidations count="1">
    <dataValidation type="list" allowBlank="1" showInputMessage="1" showErrorMessage="1" sqref="I6" xr:uid="{FE0FC947-9E82-494E-9DA4-6509FC86E636}">
      <formula1>$K$18:$K$19</formula1>
    </dataValidation>
  </dataValidations>
  <pageMargins left="0.7" right="0.7" top="0.75" bottom="0.75" header="0.3" footer="0.3"/>
  <pageSetup scale="75" orientation="portrait" horizontalDpi="4294967293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702E7-E10B-40E5-8112-85996DCAC702}">
  <dimension ref="A1:K31"/>
  <sheetViews>
    <sheetView showGridLines="0" showRowColHeaders="0" zoomScale="115" zoomScaleNormal="115" zoomScaleSheetLayoutView="115" workbookViewId="0">
      <selection activeCell="I6" sqref="I6"/>
    </sheetView>
  </sheetViews>
  <sheetFormatPr defaultColWidth="9.140625" defaultRowHeight="15" x14ac:dyDescent="0.25"/>
  <cols>
    <col min="1" max="1" width="0.85546875" customWidth="1"/>
    <col min="2" max="2" width="6.42578125" customWidth="1"/>
    <col min="3" max="3" width="18.5703125" customWidth="1"/>
    <col min="4" max="4" width="12.28515625" customWidth="1"/>
    <col min="5" max="5" width="26.7109375" customWidth="1"/>
    <col min="6" max="6" width="12.7109375" customWidth="1"/>
    <col min="7" max="7" width="12.5703125" customWidth="1"/>
    <col min="8" max="8" width="13.5703125" customWidth="1"/>
    <col min="9" max="9" width="13.28515625" customWidth="1"/>
    <col min="10" max="10" width="2.7109375" customWidth="1"/>
  </cols>
  <sheetData>
    <row r="1" spans="1:10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25">
      <c r="A2" s="170"/>
      <c r="B2" s="170"/>
      <c r="C2" s="170"/>
      <c r="D2" s="170"/>
      <c r="E2" s="171" t="s">
        <v>6</v>
      </c>
      <c r="F2" s="289"/>
      <c r="G2" s="290"/>
      <c r="H2" s="171" t="s">
        <v>7</v>
      </c>
      <c r="I2" s="194">
        <v>24</v>
      </c>
      <c r="J2" s="170"/>
    </row>
    <row r="3" spans="1:10" ht="3" customHeight="1" x14ac:dyDescent="0.25">
      <c r="A3" s="170"/>
      <c r="B3" s="170"/>
      <c r="C3" s="170"/>
      <c r="D3" s="170"/>
      <c r="E3" s="172"/>
      <c r="F3" s="170"/>
      <c r="G3" s="170"/>
      <c r="H3" s="172"/>
      <c r="I3" s="173"/>
      <c r="J3" s="170"/>
    </row>
    <row r="4" spans="1:10" x14ac:dyDescent="0.25">
      <c r="A4" s="170"/>
      <c r="B4" s="170"/>
      <c r="C4" s="170"/>
      <c r="D4" s="170"/>
      <c r="E4" s="172"/>
      <c r="F4" s="289"/>
      <c r="G4" s="290"/>
      <c r="H4" s="171" t="s">
        <v>8</v>
      </c>
      <c r="I4" s="194">
        <v>15</v>
      </c>
      <c r="J4" s="170"/>
    </row>
    <row r="5" spans="1:10" ht="3" customHeight="1" x14ac:dyDescent="0.25">
      <c r="A5" s="170"/>
      <c r="B5" s="170"/>
      <c r="C5" s="170"/>
      <c r="D5" s="170"/>
      <c r="E5" s="172"/>
      <c r="F5" s="170"/>
      <c r="G5" s="170"/>
      <c r="H5" s="171"/>
      <c r="I5" s="173"/>
      <c r="J5" s="170"/>
    </row>
    <row r="6" spans="1:10" x14ac:dyDescent="0.25">
      <c r="A6" s="170"/>
      <c r="B6" s="291" t="s">
        <v>665</v>
      </c>
      <c r="C6" s="291"/>
      <c r="D6" s="291"/>
      <c r="E6" s="171" t="s">
        <v>236</v>
      </c>
      <c r="F6" s="289"/>
      <c r="G6" s="290"/>
      <c r="H6" s="174" t="s">
        <v>26</v>
      </c>
      <c r="I6" s="234">
        <v>0.2</v>
      </c>
      <c r="J6" s="170"/>
    </row>
    <row r="7" spans="1:10" ht="3" customHeight="1" thickBot="1" x14ac:dyDescent="0.3">
      <c r="A7" s="170"/>
      <c r="B7" s="291"/>
      <c r="C7" s="291"/>
      <c r="D7" s="291"/>
      <c r="E7" s="172"/>
      <c r="F7" s="173"/>
      <c r="G7" s="173"/>
      <c r="H7" s="175"/>
      <c r="I7" s="176"/>
      <c r="J7" s="170"/>
    </row>
    <row r="8" spans="1:10" ht="15.75" thickBot="1" x14ac:dyDescent="0.3">
      <c r="A8" s="170"/>
      <c r="B8" s="291"/>
      <c r="C8" s="291"/>
      <c r="D8" s="291"/>
      <c r="E8" s="171" t="s">
        <v>237</v>
      </c>
      <c r="F8" s="289"/>
      <c r="G8" s="290"/>
      <c r="H8" s="174" t="s">
        <v>691</v>
      </c>
      <c r="I8" s="231"/>
      <c r="J8" s="154"/>
    </row>
    <row r="9" spans="1:10" ht="3" customHeight="1" x14ac:dyDescent="0.25">
      <c r="A9" s="170"/>
      <c r="B9" s="291"/>
      <c r="C9" s="291"/>
      <c r="D9" s="291"/>
      <c r="E9" s="171"/>
      <c r="F9" s="170"/>
      <c r="G9" s="170"/>
      <c r="H9" s="172"/>
      <c r="I9" s="154"/>
      <c r="J9" s="154"/>
    </row>
    <row r="10" spans="1:10" x14ac:dyDescent="0.25">
      <c r="A10" s="170"/>
      <c r="B10" s="291"/>
      <c r="C10" s="291"/>
      <c r="D10" s="291"/>
      <c r="E10" s="171" t="s">
        <v>9</v>
      </c>
      <c r="F10" s="195"/>
      <c r="G10" s="170"/>
      <c r="H10" s="170"/>
      <c r="I10" s="154"/>
      <c r="J10" s="154"/>
    </row>
    <row r="11" spans="1:10" ht="7.15" customHeight="1" x14ac:dyDescent="0.25">
      <c r="A11" s="170"/>
      <c r="B11" s="170"/>
      <c r="C11" s="170"/>
      <c r="D11" s="170"/>
      <c r="E11" s="170"/>
      <c r="F11" s="170"/>
      <c r="G11" s="170"/>
      <c r="H11" s="170"/>
      <c r="I11" s="170"/>
      <c r="J11" s="170"/>
    </row>
    <row r="12" spans="1:10" x14ac:dyDescent="0.25">
      <c r="A12" s="170"/>
      <c r="B12" s="170"/>
      <c r="C12" s="171" t="s">
        <v>11</v>
      </c>
      <c r="D12" s="170" t="s">
        <v>633</v>
      </c>
      <c r="E12" s="170"/>
      <c r="F12" s="170"/>
      <c r="G12" s="170"/>
      <c r="H12" s="171"/>
      <c r="I12" s="173"/>
      <c r="J12" s="170"/>
    </row>
    <row r="13" spans="1:10" ht="3" customHeight="1" x14ac:dyDescent="0.25">
      <c r="A13" s="170"/>
      <c r="B13" s="170"/>
      <c r="C13" s="171"/>
      <c r="D13" s="170"/>
      <c r="E13" s="170"/>
      <c r="F13" s="170"/>
      <c r="G13" s="170"/>
      <c r="H13" s="171"/>
      <c r="I13" s="173"/>
      <c r="J13" s="170"/>
    </row>
    <row r="14" spans="1:10" x14ac:dyDescent="0.25">
      <c r="A14" s="170"/>
      <c r="B14" s="170"/>
      <c r="C14" s="171" t="s">
        <v>56</v>
      </c>
      <c r="D14" s="289"/>
      <c r="E14" s="290"/>
      <c r="F14" s="170"/>
      <c r="G14" s="292" t="s">
        <v>242</v>
      </c>
      <c r="H14" s="292"/>
      <c r="I14" s="292"/>
      <c r="J14" s="170"/>
    </row>
    <row r="15" spans="1:10" ht="3" customHeight="1" x14ac:dyDescent="0.25">
      <c r="A15" s="170"/>
      <c r="B15" s="170"/>
      <c r="C15" s="171"/>
      <c r="D15" s="170"/>
      <c r="E15" s="170"/>
      <c r="F15" s="170"/>
      <c r="G15" s="292"/>
      <c r="H15" s="292"/>
      <c r="I15" s="292"/>
      <c r="J15" s="170"/>
    </row>
    <row r="16" spans="1:10" x14ac:dyDescent="0.25">
      <c r="A16" s="170"/>
      <c r="B16" s="170"/>
      <c r="C16" s="171" t="s">
        <v>10</v>
      </c>
      <c r="D16" s="289"/>
      <c r="E16" s="290"/>
      <c r="F16" s="170"/>
      <c r="G16" s="292"/>
      <c r="H16" s="292"/>
      <c r="I16" s="292"/>
      <c r="J16" s="170"/>
    </row>
    <row r="17" spans="1:11" ht="7.15" customHeight="1" x14ac:dyDescent="0.25">
      <c r="A17" s="170"/>
      <c r="B17" s="170"/>
      <c r="C17" s="170"/>
      <c r="D17" s="170"/>
      <c r="E17" s="170"/>
      <c r="F17" s="170"/>
      <c r="G17" s="293"/>
      <c r="H17" s="293"/>
      <c r="I17" s="293"/>
      <c r="J17" s="170"/>
    </row>
    <row r="18" spans="1:11" x14ac:dyDescent="0.25">
      <c r="A18" s="170"/>
      <c r="B18" s="284" t="s">
        <v>651</v>
      </c>
      <c r="C18" s="285"/>
      <c r="D18" s="285"/>
      <c r="E18" s="177"/>
      <c r="F18" s="285" t="s">
        <v>60</v>
      </c>
      <c r="G18" s="285"/>
      <c r="H18" s="285" t="s">
        <v>61</v>
      </c>
      <c r="I18" s="286"/>
      <c r="J18" s="170"/>
      <c r="K18" s="232">
        <v>0.2</v>
      </c>
    </row>
    <row r="19" spans="1:11" x14ac:dyDescent="0.25">
      <c r="A19" s="170"/>
      <c r="B19" s="178" t="s">
        <v>0</v>
      </c>
      <c r="C19" s="179" t="s">
        <v>1</v>
      </c>
      <c r="D19" s="179" t="s">
        <v>29</v>
      </c>
      <c r="E19" s="179"/>
      <c r="F19" s="180" t="s">
        <v>22</v>
      </c>
      <c r="G19" s="180" t="s">
        <v>23</v>
      </c>
      <c r="H19" s="180" t="s">
        <v>22</v>
      </c>
      <c r="I19" s="181" t="s">
        <v>23</v>
      </c>
      <c r="J19" s="170"/>
      <c r="K19" s="232">
        <v>0.25</v>
      </c>
    </row>
    <row r="20" spans="1:11" x14ac:dyDescent="0.25">
      <c r="A20" s="170"/>
      <c r="B20" s="182">
        <v>1</v>
      </c>
      <c r="C20" s="183" t="s">
        <v>633</v>
      </c>
      <c r="D20" s="184" t="s">
        <v>683</v>
      </c>
      <c r="E20" s="184"/>
      <c r="F20" s="185">
        <v>5.8000000000000003E-2</v>
      </c>
      <c r="G20" s="184">
        <f>IF(B20&gt;0,F20*B20,"")</f>
        <v>5.8000000000000003E-2</v>
      </c>
      <c r="H20" s="185">
        <v>0.60799999999999998</v>
      </c>
      <c r="I20" s="210">
        <f>IF(B20&gt;0,B20*H20,"")</f>
        <v>0.60799999999999998</v>
      </c>
      <c r="J20" s="170"/>
      <c r="K20" s="207" t="s">
        <v>681</v>
      </c>
    </row>
    <row r="21" spans="1:11" x14ac:dyDescent="0.25">
      <c r="A21" s="170"/>
      <c r="B21" s="230"/>
      <c r="C21" s="199"/>
      <c r="D21" s="2" t="s">
        <v>690</v>
      </c>
      <c r="E21" s="199"/>
      <c r="F21" s="222">
        <v>0</v>
      </c>
      <c r="G21" s="211">
        <f>F21</f>
        <v>0</v>
      </c>
      <c r="H21" s="21">
        <f>(I8*1.1)/24</f>
        <v>0</v>
      </c>
      <c r="I21" s="211">
        <f>H21</f>
        <v>0</v>
      </c>
      <c r="J21" s="170"/>
      <c r="K21" s="207" t="s">
        <v>682</v>
      </c>
    </row>
    <row r="22" spans="1:11" x14ac:dyDescent="0.25">
      <c r="A22" s="170"/>
      <c r="B22" s="2"/>
      <c r="C22" s="2"/>
      <c r="D22" s="2"/>
      <c r="E22" s="2"/>
      <c r="F22" s="171" t="s">
        <v>24</v>
      </c>
      <c r="G22" s="186">
        <f>SUM(G20:G21)</f>
        <v>5.8000000000000003E-2</v>
      </c>
      <c r="H22" s="213" t="s">
        <v>25</v>
      </c>
      <c r="I22" s="212">
        <f>SUM(I20:I21)</f>
        <v>0.60799999999999998</v>
      </c>
      <c r="J22" s="170"/>
      <c r="K22" s="233">
        <f>(I26*I27)</f>
        <v>0.30880000000000002</v>
      </c>
    </row>
    <row r="23" spans="1:11" x14ac:dyDescent="0.25">
      <c r="A23" s="170"/>
      <c r="B23" s="2"/>
      <c r="C23" s="2"/>
      <c r="D23" s="2"/>
      <c r="E23" s="2"/>
      <c r="F23" s="171" t="s">
        <v>7</v>
      </c>
      <c r="G23" s="171">
        <f>I2</f>
        <v>24</v>
      </c>
      <c r="H23" s="171" t="s">
        <v>8</v>
      </c>
      <c r="I23" s="171">
        <f>I4</f>
        <v>15</v>
      </c>
      <c r="J23" s="170"/>
    </row>
    <row r="24" spans="1:11" x14ac:dyDescent="0.25">
      <c r="A24" s="154"/>
      <c r="B24" s="154"/>
      <c r="C24" s="154"/>
      <c r="D24" s="154"/>
      <c r="E24" s="154"/>
      <c r="F24" s="187" t="s">
        <v>657</v>
      </c>
      <c r="G24" s="188">
        <f>G22*G23</f>
        <v>1.3920000000000001</v>
      </c>
      <c r="H24" s="187" t="s">
        <v>657</v>
      </c>
      <c r="I24" s="188">
        <f>(I23/60)*I22</f>
        <v>0.152</v>
      </c>
      <c r="J24" s="154"/>
    </row>
    <row r="25" spans="1:11" x14ac:dyDescent="0.25">
      <c r="A25" s="154"/>
      <c r="B25" s="154"/>
      <c r="C25" s="154"/>
      <c r="D25" s="154"/>
      <c r="E25" s="154"/>
      <c r="F25" s="187"/>
      <c r="G25" s="154"/>
      <c r="H25" s="154"/>
      <c r="I25" s="154"/>
      <c r="J25" s="154"/>
    </row>
    <row r="26" spans="1:11" x14ac:dyDescent="0.25">
      <c r="A26" s="154"/>
      <c r="B26" s="154"/>
      <c r="C26" s="154"/>
      <c r="D26" s="154"/>
      <c r="E26" s="154"/>
      <c r="F26" s="189"/>
      <c r="G26" s="189"/>
      <c r="H26" s="187" t="s">
        <v>55</v>
      </c>
      <c r="I26" s="190">
        <f>I24+G24</f>
        <v>1.544</v>
      </c>
      <c r="J26" s="154"/>
    </row>
    <row r="27" spans="1:11" x14ac:dyDescent="0.25">
      <c r="A27" s="154"/>
      <c r="B27" s="154"/>
      <c r="C27" s="154"/>
      <c r="D27" s="154"/>
      <c r="E27" s="154"/>
      <c r="F27" s="189"/>
      <c r="G27" s="189"/>
      <c r="H27" s="187" t="s">
        <v>26</v>
      </c>
      <c r="I27" s="191">
        <f>I6</f>
        <v>0.2</v>
      </c>
      <c r="J27" s="154"/>
    </row>
    <row r="28" spans="1:11" x14ac:dyDescent="0.25">
      <c r="A28" s="154"/>
      <c r="B28" s="154"/>
      <c r="C28" s="154"/>
      <c r="D28" s="154"/>
      <c r="E28" s="154"/>
      <c r="F28" s="192"/>
      <c r="G28" s="192"/>
      <c r="H28" s="193" t="s">
        <v>27</v>
      </c>
      <c r="I28" s="90">
        <f>(I26+K22)</f>
        <v>1.8528</v>
      </c>
      <c r="J28" s="154"/>
    </row>
    <row r="29" spans="1:11" x14ac:dyDescent="0.25">
      <c r="A29" s="154"/>
      <c r="B29" s="154"/>
      <c r="C29" s="154"/>
      <c r="D29" s="154"/>
      <c r="E29" s="154"/>
      <c r="F29" s="192"/>
      <c r="G29" s="192"/>
      <c r="H29" s="193" t="s">
        <v>28</v>
      </c>
      <c r="I29" s="196"/>
      <c r="J29" s="154"/>
    </row>
    <row r="30" spans="1:11" x14ac:dyDescent="0.25">
      <c r="A30" s="154"/>
      <c r="B30" s="294"/>
      <c r="C30" s="294"/>
      <c r="D30" s="294"/>
      <c r="E30" s="294"/>
      <c r="F30" s="287" t="s">
        <v>258</v>
      </c>
      <c r="G30" s="288"/>
      <c r="H30" s="288"/>
      <c r="I30" s="288"/>
      <c r="J30" s="154"/>
    </row>
    <row r="31" spans="1:11" x14ac:dyDescent="0.25">
      <c r="A31" s="154"/>
      <c r="B31" s="294"/>
      <c r="C31" s="294"/>
      <c r="D31" s="294"/>
      <c r="E31" s="294"/>
      <c r="F31" s="288"/>
      <c r="G31" s="288"/>
      <c r="H31" s="288"/>
      <c r="I31" s="288"/>
      <c r="J31" s="154"/>
    </row>
  </sheetData>
  <sheetProtection sheet="1" objects="1" scenarios="1" selectLockedCells="1"/>
  <mergeCells count="13">
    <mergeCell ref="B18:D18"/>
    <mergeCell ref="F18:G18"/>
    <mergeCell ref="H18:I18"/>
    <mergeCell ref="F30:I31"/>
    <mergeCell ref="F2:G2"/>
    <mergeCell ref="F4:G4"/>
    <mergeCell ref="B6:D10"/>
    <mergeCell ref="F6:G6"/>
    <mergeCell ref="F8:G8"/>
    <mergeCell ref="D14:E14"/>
    <mergeCell ref="G14:I17"/>
    <mergeCell ref="D16:E16"/>
    <mergeCell ref="B30:E31"/>
  </mergeCells>
  <conditionalFormatting sqref="B20:B21">
    <cfRule type="cellIs" dxfId="15" priority="2" stopIfTrue="1" operator="greaterThan">
      <formula>1</formula>
    </cfRule>
  </conditionalFormatting>
  <conditionalFormatting sqref="I8">
    <cfRule type="cellIs" dxfId="14" priority="1" operator="greaterThan">
      <formula>25</formula>
    </cfRule>
  </conditionalFormatting>
  <dataValidations count="1">
    <dataValidation type="list" allowBlank="1" showInputMessage="1" showErrorMessage="1" sqref="I6" xr:uid="{CFD719E9-8A48-4241-A0D7-D03DFC23D81E}">
      <formula1>$K$18:$K$19</formula1>
    </dataValidation>
  </dataValidations>
  <pageMargins left="0.7" right="0.7" top="0.75" bottom="0.75" header="0.3" footer="0.3"/>
  <pageSetup scale="75" orientation="portrait" r:id="rId1"/>
  <ignoredErrors>
    <ignoredError sqref="H21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EDCE0-5A3F-43A7-A9A6-B045C696AD85}">
  <dimension ref="A1:K31"/>
  <sheetViews>
    <sheetView showGridLines="0" showRowColHeaders="0" zoomScale="115" zoomScaleNormal="115" zoomScaleSheetLayoutView="115" workbookViewId="0">
      <selection activeCell="I8" sqref="I8"/>
    </sheetView>
  </sheetViews>
  <sheetFormatPr defaultColWidth="9.140625" defaultRowHeight="15" x14ac:dyDescent="0.25"/>
  <cols>
    <col min="1" max="1" width="0.85546875" customWidth="1"/>
    <col min="2" max="2" width="6.42578125" customWidth="1"/>
    <col min="3" max="3" width="18.5703125" customWidth="1"/>
    <col min="4" max="4" width="12.28515625" customWidth="1"/>
    <col min="5" max="5" width="35.7109375" customWidth="1"/>
    <col min="6" max="6" width="12.7109375" customWidth="1"/>
    <col min="7" max="7" width="12.5703125" customWidth="1"/>
    <col min="8" max="8" width="13.5703125" customWidth="1"/>
    <col min="9" max="9" width="13.28515625" customWidth="1"/>
    <col min="10" max="10" width="2.7109375" style="151" customWidth="1"/>
  </cols>
  <sheetData>
    <row r="1" spans="1:10" x14ac:dyDescent="0.25">
      <c r="A1" s="170"/>
      <c r="B1" s="170"/>
      <c r="C1" s="170"/>
      <c r="D1" s="170"/>
      <c r="E1" s="170"/>
      <c r="F1" s="170"/>
      <c r="G1" s="170"/>
      <c r="H1" s="170"/>
      <c r="I1" s="170"/>
      <c r="J1" s="200"/>
    </row>
    <row r="2" spans="1:10" x14ac:dyDescent="0.25">
      <c r="A2" s="170"/>
      <c r="B2" s="170"/>
      <c r="C2" s="170"/>
      <c r="D2" s="170"/>
      <c r="E2" s="171" t="s">
        <v>6</v>
      </c>
      <c r="F2" s="289"/>
      <c r="G2" s="290"/>
      <c r="H2" s="171" t="s">
        <v>7</v>
      </c>
      <c r="I2" s="194">
        <v>24</v>
      </c>
      <c r="J2" s="200"/>
    </row>
    <row r="3" spans="1:10" ht="3" customHeight="1" x14ac:dyDescent="0.25">
      <c r="A3" s="170"/>
      <c r="B3" s="170"/>
      <c r="C3" s="170"/>
      <c r="D3" s="170"/>
      <c r="E3" s="172"/>
      <c r="F3" s="170"/>
      <c r="G3" s="170"/>
      <c r="H3" s="172"/>
      <c r="I3" s="173"/>
      <c r="J3" s="200"/>
    </row>
    <row r="4" spans="1:10" x14ac:dyDescent="0.25">
      <c r="A4" s="170"/>
      <c r="B4" s="170"/>
      <c r="C4" s="170"/>
      <c r="D4" s="170"/>
      <c r="E4" s="172"/>
      <c r="F4" s="289"/>
      <c r="G4" s="290"/>
      <c r="H4" s="171" t="s">
        <v>8</v>
      </c>
      <c r="I4" s="194">
        <v>15</v>
      </c>
      <c r="J4" s="200"/>
    </row>
    <row r="5" spans="1:10" ht="3" customHeight="1" x14ac:dyDescent="0.25">
      <c r="A5" s="170"/>
      <c r="B5" s="170"/>
      <c r="C5" s="170"/>
      <c r="D5" s="170"/>
      <c r="E5" s="172"/>
      <c r="F5" s="170"/>
      <c r="G5" s="170"/>
      <c r="H5" s="171"/>
      <c r="I5" s="173"/>
      <c r="J5" s="200"/>
    </row>
    <row r="6" spans="1:10" x14ac:dyDescent="0.25">
      <c r="A6" s="170"/>
      <c r="B6" s="291" t="s">
        <v>666</v>
      </c>
      <c r="C6" s="291"/>
      <c r="D6" s="291"/>
      <c r="E6" s="171" t="s">
        <v>236</v>
      </c>
      <c r="F6" s="289"/>
      <c r="G6" s="290"/>
      <c r="H6" s="174" t="s">
        <v>26</v>
      </c>
      <c r="I6" s="234">
        <v>0.2</v>
      </c>
      <c r="J6" s="200"/>
    </row>
    <row r="7" spans="1:10" ht="3" customHeight="1" thickBot="1" x14ac:dyDescent="0.3">
      <c r="A7" s="170"/>
      <c r="B7" s="291"/>
      <c r="C7" s="291"/>
      <c r="D7" s="291"/>
      <c r="E7" s="172"/>
      <c r="F7" s="173"/>
      <c r="G7" s="173"/>
      <c r="H7" s="175"/>
      <c r="I7" s="176"/>
      <c r="J7" s="200"/>
    </row>
    <row r="8" spans="1:10" ht="15.75" thickBot="1" x14ac:dyDescent="0.3">
      <c r="A8" s="170"/>
      <c r="B8" s="291"/>
      <c r="C8" s="291"/>
      <c r="D8" s="291"/>
      <c r="E8" s="171" t="s">
        <v>237</v>
      </c>
      <c r="F8" s="289"/>
      <c r="G8" s="290"/>
      <c r="H8" s="174" t="s">
        <v>691</v>
      </c>
      <c r="I8" s="231"/>
      <c r="J8" s="201"/>
    </row>
    <row r="9" spans="1:10" ht="3" customHeight="1" x14ac:dyDescent="0.25">
      <c r="A9" s="170"/>
      <c r="B9" s="291"/>
      <c r="C9" s="291"/>
      <c r="D9" s="291"/>
      <c r="E9" s="171"/>
      <c r="F9" s="170"/>
      <c r="G9" s="170"/>
      <c r="H9" s="172"/>
      <c r="I9" s="154"/>
      <c r="J9" s="201"/>
    </row>
    <row r="10" spans="1:10" x14ac:dyDescent="0.25">
      <c r="A10" s="170"/>
      <c r="B10" s="291"/>
      <c r="C10" s="291"/>
      <c r="D10" s="291"/>
      <c r="E10" s="171" t="s">
        <v>9</v>
      </c>
      <c r="F10" s="195"/>
      <c r="G10" s="170"/>
      <c r="H10" s="235" t="s">
        <v>696</v>
      </c>
      <c r="I10" s="234" t="s">
        <v>681</v>
      </c>
      <c r="J10" s="201"/>
    </row>
    <row r="11" spans="1:10" ht="7.15" customHeight="1" x14ac:dyDescent="0.25">
      <c r="A11" s="170"/>
      <c r="B11" s="170"/>
      <c r="C11" s="170"/>
      <c r="D11" s="170"/>
      <c r="E11" s="170"/>
      <c r="F11" s="170"/>
      <c r="G11" s="170"/>
      <c r="H11" s="170"/>
      <c r="I11" s="170"/>
      <c r="J11" s="200"/>
    </row>
    <row r="12" spans="1:10" x14ac:dyDescent="0.25">
      <c r="A12" s="170"/>
      <c r="B12" s="170"/>
      <c r="C12" s="171" t="s">
        <v>11</v>
      </c>
      <c r="D12" s="170" t="s">
        <v>634</v>
      </c>
      <c r="E12" s="170"/>
      <c r="F12" s="170"/>
      <c r="G12" s="170"/>
      <c r="H12" s="171"/>
      <c r="I12" s="173"/>
      <c r="J12" s="200"/>
    </row>
    <row r="13" spans="1:10" ht="3" customHeight="1" x14ac:dyDescent="0.25">
      <c r="A13" s="170"/>
      <c r="B13" s="170"/>
      <c r="C13" s="171"/>
      <c r="D13" s="170"/>
      <c r="E13" s="170"/>
      <c r="F13" s="170"/>
      <c r="G13" s="170"/>
      <c r="H13" s="171"/>
      <c r="I13" s="173"/>
      <c r="J13" s="200"/>
    </row>
    <row r="14" spans="1:10" x14ac:dyDescent="0.25">
      <c r="A14" s="170"/>
      <c r="B14" s="170"/>
      <c r="C14" s="171" t="s">
        <v>56</v>
      </c>
      <c r="D14" s="289"/>
      <c r="E14" s="290"/>
      <c r="F14" s="170"/>
      <c r="G14" s="292" t="s">
        <v>242</v>
      </c>
      <c r="H14" s="292"/>
      <c r="I14" s="292"/>
      <c r="J14" s="200"/>
    </row>
    <row r="15" spans="1:10" ht="3" customHeight="1" x14ac:dyDescent="0.25">
      <c r="A15" s="170"/>
      <c r="B15" s="170"/>
      <c r="C15" s="171"/>
      <c r="D15" s="170"/>
      <c r="E15" s="170"/>
      <c r="F15" s="170"/>
      <c r="G15" s="292"/>
      <c r="H15" s="292"/>
      <c r="I15" s="292"/>
      <c r="J15" s="200"/>
    </row>
    <row r="16" spans="1:10" x14ac:dyDescent="0.25">
      <c r="A16" s="170"/>
      <c r="B16" s="170"/>
      <c r="C16" s="171" t="s">
        <v>10</v>
      </c>
      <c r="D16" s="289"/>
      <c r="E16" s="290"/>
      <c r="F16" s="170"/>
      <c r="G16" s="292"/>
      <c r="H16" s="292"/>
      <c r="I16" s="292"/>
      <c r="J16" s="200"/>
    </row>
    <row r="17" spans="1:11" ht="7.15" customHeight="1" x14ac:dyDescent="0.25">
      <c r="A17" s="170"/>
      <c r="B17" s="170"/>
      <c r="C17" s="170"/>
      <c r="D17" s="170"/>
      <c r="E17" s="170"/>
      <c r="F17" s="170"/>
      <c r="G17" s="293"/>
      <c r="H17" s="293"/>
      <c r="I17" s="293"/>
      <c r="J17" s="207"/>
    </row>
    <row r="18" spans="1:11" x14ac:dyDescent="0.25">
      <c r="A18" s="170"/>
      <c r="B18" s="284" t="s">
        <v>651</v>
      </c>
      <c r="C18" s="285"/>
      <c r="D18" s="285"/>
      <c r="E18" s="177"/>
      <c r="F18" s="285" t="s">
        <v>60</v>
      </c>
      <c r="G18" s="285"/>
      <c r="H18" s="285" t="s">
        <v>61</v>
      </c>
      <c r="I18" s="286"/>
      <c r="J18" s="207"/>
      <c r="K18" s="232">
        <v>0.2</v>
      </c>
    </row>
    <row r="19" spans="1:11" x14ac:dyDescent="0.25">
      <c r="A19" s="170"/>
      <c r="B19" s="178" t="s">
        <v>0</v>
      </c>
      <c r="C19" s="179" t="s">
        <v>1</v>
      </c>
      <c r="D19" s="179" t="s">
        <v>29</v>
      </c>
      <c r="E19" s="179"/>
      <c r="F19" s="180" t="s">
        <v>22</v>
      </c>
      <c r="G19" s="180" t="s">
        <v>23</v>
      </c>
      <c r="H19" s="180" t="s">
        <v>22</v>
      </c>
      <c r="I19" s="181" t="s">
        <v>23</v>
      </c>
      <c r="J19" s="207"/>
      <c r="K19" s="232">
        <v>0.25</v>
      </c>
    </row>
    <row r="20" spans="1:11" x14ac:dyDescent="0.25">
      <c r="A20" s="170"/>
      <c r="B20" s="182">
        <v>1</v>
      </c>
      <c r="C20" s="184" t="s">
        <v>634</v>
      </c>
      <c r="D20" s="184" t="s">
        <v>684</v>
      </c>
      <c r="E20" s="184"/>
      <c r="F20" s="185">
        <v>5.8000000000000003E-2</v>
      </c>
      <c r="G20" s="210">
        <f>IF(B20&gt;0,F20*B20,"")</f>
        <v>5.8000000000000003E-2</v>
      </c>
      <c r="H20" s="185">
        <v>0.60799999999999998</v>
      </c>
      <c r="I20" s="210">
        <f>IF(B20&gt;0,B20*H20,"")</f>
        <v>0.60799999999999998</v>
      </c>
      <c r="J20" s="207"/>
      <c r="K20" s="207" t="s">
        <v>681</v>
      </c>
    </row>
    <row r="21" spans="1:11" x14ac:dyDescent="0.25">
      <c r="A21" s="170"/>
      <c r="B21" s="230"/>
      <c r="C21" s="199"/>
      <c r="D21" s="2" t="s">
        <v>690</v>
      </c>
      <c r="E21" s="199"/>
      <c r="F21" s="222">
        <v>0</v>
      </c>
      <c r="G21" s="218">
        <f>F21</f>
        <v>0</v>
      </c>
      <c r="H21" s="21">
        <f>(I8*1.1)/24</f>
        <v>0</v>
      </c>
      <c r="I21" s="211">
        <f>H21</f>
        <v>0</v>
      </c>
      <c r="J21" s="207"/>
      <c r="K21" s="207" t="s">
        <v>682</v>
      </c>
    </row>
    <row r="22" spans="1:11" x14ac:dyDescent="0.25">
      <c r="A22" s="170"/>
      <c r="B22" s="2"/>
      <c r="C22" s="2"/>
      <c r="D22" s="2"/>
      <c r="E22" s="2"/>
      <c r="F22" s="171" t="s">
        <v>24</v>
      </c>
      <c r="G22" s="186">
        <f>SUM(G20:G21)</f>
        <v>5.8000000000000003E-2</v>
      </c>
      <c r="H22" s="171" t="s">
        <v>25</v>
      </c>
      <c r="I22" s="186">
        <f>SUM(I20:I21)</f>
        <v>0.60799999999999998</v>
      </c>
      <c r="J22" s="200"/>
      <c r="K22" s="233">
        <f>(I26*I27)</f>
        <v>0.30880000000000002</v>
      </c>
    </row>
    <row r="23" spans="1:11" x14ac:dyDescent="0.25">
      <c r="A23" s="170"/>
      <c r="B23" s="2"/>
      <c r="C23" s="2"/>
      <c r="D23" s="2"/>
      <c r="E23" s="2"/>
      <c r="F23" s="171" t="s">
        <v>7</v>
      </c>
      <c r="G23" s="171">
        <f>I2</f>
        <v>24</v>
      </c>
      <c r="H23" s="171" t="s">
        <v>8</v>
      </c>
      <c r="I23" s="171">
        <f>I4</f>
        <v>15</v>
      </c>
      <c r="J23" s="200"/>
    </row>
    <row r="24" spans="1:11" x14ac:dyDescent="0.25">
      <c r="A24" s="154"/>
      <c r="B24" s="154"/>
      <c r="C24" s="154"/>
      <c r="D24" s="154"/>
      <c r="E24" s="154"/>
      <c r="F24" s="187" t="s">
        <v>657</v>
      </c>
      <c r="G24" s="188">
        <f>G22*G23</f>
        <v>1.3920000000000001</v>
      </c>
      <c r="H24" s="187" t="s">
        <v>657</v>
      </c>
      <c r="I24" s="188">
        <f>(I23/60)*I22</f>
        <v>0.152</v>
      </c>
      <c r="J24" s="201"/>
    </row>
    <row r="25" spans="1:11" x14ac:dyDescent="0.25">
      <c r="A25" s="154"/>
      <c r="B25" s="154"/>
      <c r="C25" s="154"/>
      <c r="D25" s="154"/>
      <c r="E25" s="154"/>
      <c r="F25" s="187"/>
      <c r="G25" s="154"/>
      <c r="H25" s="154"/>
      <c r="I25" s="154"/>
      <c r="J25" s="201"/>
    </row>
    <row r="26" spans="1:11" x14ac:dyDescent="0.25">
      <c r="A26" s="154"/>
      <c r="B26" s="154"/>
      <c r="C26" s="154"/>
      <c r="D26" s="154"/>
      <c r="E26" s="154"/>
      <c r="F26" s="189"/>
      <c r="G26" s="189"/>
      <c r="H26" s="187" t="s">
        <v>55</v>
      </c>
      <c r="I26" s="190">
        <f>I24+G24</f>
        <v>1.544</v>
      </c>
      <c r="J26" s="201"/>
    </row>
    <row r="27" spans="1:11" x14ac:dyDescent="0.25">
      <c r="A27" s="154"/>
      <c r="B27" s="154"/>
      <c r="C27" s="154"/>
      <c r="D27" s="154"/>
      <c r="E27" s="154"/>
      <c r="F27" s="189"/>
      <c r="G27" s="189"/>
      <c r="H27" s="187" t="s">
        <v>26</v>
      </c>
      <c r="I27" s="191">
        <f>I6</f>
        <v>0.2</v>
      </c>
      <c r="J27" s="201"/>
    </row>
    <row r="28" spans="1:11" x14ac:dyDescent="0.25">
      <c r="A28" s="154"/>
      <c r="B28" s="154"/>
      <c r="C28" s="154"/>
      <c r="D28" s="154"/>
      <c r="E28" s="154"/>
      <c r="F28" s="192"/>
      <c r="G28" s="192"/>
      <c r="H28" s="193" t="s">
        <v>27</v>
      </c>
      <c r="I28" s="90">
        <f>(I26+K22)</f>
        <v>1.8528</v>
      </c>
      <c r="J28" s="201"/>
    </row>
    <row r="29" spans="1:11" x14ac:dyDescent="0.25">
      <c r="A29" s="154"/>
      <c r="B29" s="154"/>
      <c r="C29" s="154"/>
      <c r="D29" s="154"/>
      <c r="E29" s="154"/>
      <c r="F29" s="192"/>
      <c r="G29" s="192"/>
      <c r="H29" s="193" t="s">
        <v>28</v>
      </c>
      <c r="I29" s="196"/>
      <c r="J29" s="201"/>
    </row>
    <row r="30" spans="1:11" x14ac:dyDescent="0.25">
      <c r="A30" s="154"/>
      <c r="B30" s="294"/>
      <c r="C30" s="294"/>
      <c r="D30" s="294"/>
      <c r="E30" s="294"/>
      <c r="F30" s="287" t="s">
        <v>258</v>
      </c>
      <c r="G30" s="288"/>
      <c r="H30" s="288"/>
      <c r="I30" s="288"/>
      <c r="J30" s="201"/>
    </row>
    <row r="31" spans="1:11" x14ac:dyDescent="0.25">
      <c r="A31" s="154"/>
      <c r="B31" s="294"/>
      <c r="C31" s="294"/>
      <c r="D31" s="294"/>
      <c r="E31" s="294"/>
      <c r="F31" s="288"/>
      <c r="G31" s="288"/>
      <c r="H31" s="288"/>
      <c r="I31" s="288"/>
      <c r="J31" s="201"/>
    </row>
  </sheetData>
  <sheetProtection sheet="1" objects="1" scenarios="1" selectLockedCells="1"/>
  <mergeCells count="13">
    <mergeCell ref="B18:D18"/>
    <mergeCell ref="F18:G18"/>
    <mergeCell ref="H18:I18"/>
    <mergeCell ref="F30:I31"/>
    <mergeCell ref="F2:G2"/>
    <mergeCell ref="F4:G4"/>
    <mergeCell ref="B6:D10"/>
    <mergeCell ref="F6:G6"/>
    <mergeCell ref="F8:G8"/>
    <mergeCell ref="D14:E14"/>
    <mergeCell ref="G14:I17"/>
    <mergeCell ref="D16:E16"/>
    <mergeCell ref="B30:E31"/>
  </mergeCells>
  <conditionalFormatting sqref="B20:B21">
    <cfRule type="cellIs" dxfId="13" priority="2" stopIfTrue="1" operator="greaterThan">
      <formula>1</formula>
    </cfRule>
  </conditionalFormatting>
  <conditionalFormatting sqref="I8">
    <cfRule type="cellIs" dxfId="12" priority="1" operator="greaterThan">
      <formula>25</formula>
    </cfRule>
  </conditionalFormatting>
  <dataValidations count="2">
    <dataValidation type="list" allowBlank="1" showInputMessage="1" showErrorMessage="1" sqref="I10" xr:uid="{10E5952E-C2D6-41B3-A5EA-F88ABA314F73}">
      <formula1>$K$20:$K$21</formula1>
    </dataValidation>
    <dataValidation type="list" allowBlank="1" showInputMessage="1" showErrorMessage="1" sqref="I6" xr:uid="{342CC8F3-027C-4A9A-9B60-0C7FA057071E}">
      <formula1>$K$18:$K$19</formula1>
    </dataValidation>
  </dataValidations>
  <pageMargins left="0.7" right="0.7" top="0.75" bottom="0.75" header="0.3" footer="0.3"/>
  <pageSetup scale="70" orientation="portrait" r:id="rId1"/>
  <ignoredErrors>
    <ignoredError sqref="H21" 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765D6-CBE1-400A-9884-546E25A72616}">
  <dimension ref="A1:K31"/>
  <sheetViews>
    <sheetView showGridLines="0" showRowColHeaders="0" zoomScale="115" zoomScaleNormal="115" zoomScaleSheetLayoutView="115" workbookViewId="0">
      <selection activeCell="F2" sqref="F2:G2"/>
    </sheetView>
  </sheetViews>
  <sheetFormatPr defaultColWidth="9.140625" defaultRowHeight="15" x14ac:dyDescent="0.25"/>
  <cols>
    <col min="1" max="1" width="0.85546875" customWidth="1"/>
    <col min="2" max="2" width="6.42578125" customWidth="1"/>
    <col min="3" max="3" width="18.5703125" customWidth="1"/>
    <col min="4" max="4" width="12.28515625" customWidth="1"/>
    <col min="5" max="5" width="26.7109375" customWidth="1"/>
    <col min="6" max="6" width="12.7109375" customWidth="1"/>
    <col min="7" max="7" width="12.5703125" customWidth="1"/>
    <col min="8" max="8" width="13.5703125" customWidth="1"/>
    <col min="9" max="9" width="13.28515625" customWidth="1"/>
    <col min="10" max="10" width="2.7109375" customWidth="1"/>
  </cols>
  <sheetData>
    <row r="1" spans="1:10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5">
      <c r="A2" s="38"/>
      <c r="B2" s="38"/>
      <c r="C2" s="38"/>
      <c r="D2" s="38"/>
      <c r="E2" s="39" t="s">
        <v>6</v>
      </c>
      <c r="F2" s="264"/>
      <c r="G2" s="265"/>
      <c r="H2" s="39" t="s">
        <v>7</v>
      </c>
      <c r="I2" s="40">
        <v>24</v>
      </c>
      <c r="J2" s="38"/>
    </row>
    <row r="3" spans="1:10" ht="3" customHeight="1" x14ac:dyDescent="0.25">
      <c r="A3" s="38"/>
      <c r="B3" s="38"/>
      <c r="C3" s="38"/>
      <c r="D3" s="38"/>
      <c r="E3" s="41"/>
      <c r="F3" s="38"/>
      <c r="G3" s="38"/>
      <c r="H3" s="41"/>
      <c r="I3" s="42"/>
      <c r="J3" s="38"/>
    </row>
    <row r="4" spans="1:10" x14ac:dyDescent="0.25">
      <c r="A4" s="38"/>
      <c r="B4" s="38"/>
      <c r="C4" s="38"/>
      <c r="D4" s="38"/>
      <c r="E4" s="41"/>
      <c r="F4" s="264"/>
      <c r="G4" s="265"/>
      <c r="H4" s="39" t="s">
        <v>8</v>
      </c>
      <c r="I4" s="40">
        <v>15</v>
      </c>
      <c r="J4" s="38"/>
    </row>
    <row r="5" spans="1:10" ht="3" customHeight="1" x14ac:dyDescent="0.25">
      <c r="A5" s="38"/>
      <c r="B5" s="38"/>
      <c r="C5" s="38"/>
      <c r="D5" s="38"/>
      <c r="E5" s="41"/>
      <c r="F5" s="38"/>
      <c r="G5" s="38"/>
      <c r="H5" s="39"/>
      <c r="I5" s="42"/>
      <c r="J5" s="38"/>
    </row>
    <row r="6" spans="1:10" x14ac:dyDescent="0.25">
      <c r="A6" s="38"/>
      <c r="B6" s="273" t="s">
        <v>667</v>
      </c>
      <c r="C6" s="273"/>
      <c r="D6" s="273"/>
      <c r="E6" s="39" t="s">
        <v>236</v>
      </c>
      <c r="F6" s="264"/>
      <c r="G6" s="265"/>
      <c r="H6" s="43" t="s">
        <v>26</v>
      </c>
      <c r="I6" s="234">
        <v>0.2</v>
      </c>
      <c r="J6" s="38"/>
    </row>
    <row r="7" spans="1:10" ht="3" customHeight="1" thickBot="1" x14ac:dyDescent="0.3">
      <c r="A7" s="38"/>
      <c r="B7" s="273"/>
      <c r="C7" s="273"/>
      <c r="D7" s="273"/>
      <c r="E7" s="41"/>
      <c r="F7" s="42"/>
      <c r="G7" s="42"/>
      <c r="H7" s="44"/>
      <c r="I7" s="45"/>
      <c r="J7" s="38"/>
    </row>
    <row r="8" spans="1:10" ht="15.75" thickBot="1" x14ac:dyDescent="0.3">
      <c r="A8" s="38"/>
      <c r="B8" s="273"/>
      <c r="C8" s="273"/>
      <c r="D8" s="273"/>
      <c r="E8" s="39" t="s">
        <v>237</v>
      </c>
      <c r="F8" s="264"/>
      <c r="G8" s="265"/>
      <c r="H8" s="174" t="s">
        <v>691</v>
      </c>
      <c r="I8" s="231"/>
      <c r="J8" s="154"/>
    </row>
    <row r="9" spans="1:10" ht="3" customHeight="1" x14ac:dyDescent="0.25">
      <c r="A9" s="38"/>
      <c r="B9" s="273"/>
      <c r="C9" s="273"/>
      <c r="D9" s="273"/>
      <c r="E9" s="39"/>
      <c r="F9" s="38"/>
      <c r="G9" s="38"/>
      <c r="H9" s="41"/>
      <c r="I9" s="154"/>
      <c r="J9" s="154"/>
    </row>
    <row r="10" spans="1:10" x14ac:dyDescent="0.25">
      <c r="A10" s="38"/>
      <c r="B10" s="273"/>
      <c r="C10" s="273"/>
      <c r="D10" s="273"/>
      <c r="E10" s="39" t="s">
        <v>9</v>
      </c>
      <c r="F10" s="47"/>
      <c r="G10" s="38"/>
      <c r="H10" s="235"/>
      <c r="I10" s="235"/>
      <c r="J10" s="154"/>
    </row>
    <row r="11" spans="1:10" ht="7.15" customHeight="1" x14ac:dyDescent="0.25">
      <c r="A11" s="38"/>
      <c r="B11" s="38"/>
      <c r="C11" s="38"/>
      <c r="D11" s="38"/>
      <c r="E11" s="38"/>
      <c r="F11" s="38"/>
      <c r="G11" s="38"/>
      <c r="H11" s="38"/>
      <c r="I11" s="38"/>
      <c r="J11" s="38"/>
    </row>
    <row r="12" spans="1:10" x14ac:dyDescent="0.25">
      <c r="A12" s="38"/>
      <c r="B12" s="38"/>
      <c r="C12" s="39" t="s">
        <v>11</v>
      </c>
      <c r="D12" s="38" t="s">
        <v>635</v>
      </c>
      <c r="E12" s="38"/>
      <c r="F12" s="38"/>
      <c r="G12" s="38"/>
      <c r="H12" s="39"/>
      <c r="I12" s="42"/>
      <c r="J12" s="38"/>
    </row>
    <row r="13" spans="1:10" ht="3" customHeight="1" x14ac:dyDescent="0.25">
      <c r="A13" s="38"/>
      <c r="B13" s="38"/>
      <c r="C13" s="39"/>
      <c r="D13" s="38"/>
      <c r="E13" s="38"/>
      <c r="F13" s="38"/>
      <c r="G13" s="38"/>
      <c r="H13" s="39"/>
      <c r="I13" s="42"/>
      <c r="J13" s="38"/>
    </row>
    <row r="14" spans="1:10" x14ac:dyDescent="0.25">
      <c r="A14" s="38"/>
      <c r="B14" s="38"/>
      <c r="C14" s="39" t="s">
        <v>56</v>
      </c>
      <c r="D14" s="264"/>
      <c r="E14" s="265"/>
      <c r="F14" s="38"/>
      <c r="G14" s="266" t="s">
        <v>242</v>
      </c>
      <c r="H14" s="266"/>
      <c r="I14" s="266"/>
      <c r="J14" s="38"/>
    </row>
    <row r="15" spans="1:10" ht="3" customHeight="1" x14ac:dyDescent="0.25">
      <c r="A15" s="38"/>
      <c r="B15" s="38"/>
      <c r="C15" s="39"/>
      <c r="D15" s="38"/>
      <c r="E15" s="38"/>
      <c r="F15" s="38"/>
      <c r="G15" s="266"/>
      <c r="H15" s="266"/>
      <c r="I15" s="266"/>
      <c r="J15" s="38"/>
    </row>
    <row r="16" spans="1:10" x14ac:dyDescent="0.25">
      <c r="A16" s="38"/>
      <c r="B16" s="38"/>
      <c r="C16" s="39" t="s">
        <v>10</v>
      </c>
      <c r="D16" s="264"/>
      <c r="E16" s="265"/>
      <c r="F16" s="38"/>
      <c r="G16" s="266"/>
      <c r="H16" s="266"/>
      <c r="I16" s="266"/>
      <c r="J16" s="38"/>
    </row>
    <row r="17" spans="1:11" ht="7.15" customHeight="1" x14ac:dyDescent="0.25">
      <c r="A17" s="38"/>
      <c r="B17" s="38"/>
      <c r="C17" s="38"/>
      <c r="D17" s="38"/>
      <c r="E17" s="38"/>
      <c r="F17" s="38"/>
      <c r="G17" s="298"/>
      <c r="H17" s="298"/>
      <c r="I17" s="298"/>
      <c r="J17" s="38"/>
    </row>
    <row r="18" spans="1:11" x14ac:dyDescent="0.25">
      <c r="A18" s="38"/>
      <c r="B18" s="274" t="s">
        <v>651</v>
      </c>
      <c r="C18" s="269"/>
      <c r="D18" s="269"/>
      <c r="E18" s="49"/>
      <c r="F18" s="269" t="s">
        <v>60</v>
      </c>
      <c r="G18" s="269"/>
      <c r="H18" s="269" t="s">
        <v>61</v>
      </c>
      <c r="I18" s="295"/>
      <c r="J18" s="38"/>
      <c r="K18" s="232">
        <v>0.2</v>
      </c>
    </row>
    <row r="19" spans="1:11" x14ac:dyDescent="0.25">
      <c r="A19" s="38"/>
      <c r="B19" s="50" t="s">
        <v>0</v>
      </c>
      <c r="C19" s="51" t="s">
        <v>1</v>
      </c>
      <c r="D19" s="51" t="s">
        <v>29</v>
      </c>
      <c r="E19" s="51"/>
      <c r="F19" s="52" t="s">
        <v>22</v>
      </c>
      <c r="G19" s="52" t="s">
        <v>23</v>
      </c>
      <c r="H19" s="52" t="s">
        <v>22</v>
      </c>
      <c r="I19" s="53" t="s">
        <v>23</v>
      </c>
      <c r="J19" s="38"/>
      <c r="K19" s="232">
        <v>0.25</v>
      </c>
    </row>
    <row r="20" spans="1:11" x14ac:dyDescent="0.25">
      <c r="A20" s="38"/>
      <c r="B20" s="163">
        <v>1</v>
      </c>
      <c r="C20" s="152" t="s">
        <v>635</v>
      </c>
      <c r="D20" s="152" t="s">
        <v>687</v>
      </c>
      <c r="E20" s="152"/>
      <c r="F20" s="153">
        <v>5.8000000000000003E-2</v>
      </c>
      <c r="G20" s="153">
        <f>IF(B20&gt;0,F20*B20,"")</f>
        <v>5.8000000000000003E-2</v>
      </c>
      <c r="H20" s="153">
        <v>0.60799999999999998</v>
      </c>
      <c r="I20" s="153">
        <f>IF(B20&gt;0,H20*B20,"")</f>
        <v>0.60799999999999998</v>
      </c>
      <c r="J20" s="38"/>
      <c r="K20" s="207" t="s">
        <v>681</v>
      </c>
    </row>
    <row r="21" spans="1:11" x14ac:dyDescent="0.25">
      <c r="A21" s="59"/>
      <c r="B21" s="230"/>
      <c r="C21" s="199"/>
      <c r="D21" s="2" t="s">
        <v>690</v>
      </c>
      <c r="E21" s="199"/>
      <c r="F21" s="21">
        <v>0</v>
      </c>
      <c r="G21" s="211">
        <f>F21</f>
        <v>0</v>
      </c>
      <c r="H21" s="21">
        <f>(I8*1.1)/24</f>
        <v>0</v>
      </c>
      <c r="I21" s="211">
        <f>H21</f>
        <v>0</v>
      </c>
      <c r="J21" s="38"/>
      <c r="K21" s="207" t="s">
        <v>682</v>
      </c>
    </row>
    <row r="22" spans="1:11" x14ac:dyDescent="0.25">
      <c r="A22" s="38"/>
      <c r="B22" s="54"/>
      <c r="C22" s="54"/>
      <c r="D22" s="54"/>
      <c r="E22" s="54"/>
      <c r="F22" s="39" t="s">
        <v>24</v>
      </c>
      <c r="G22" s="162">
        <f>SUM(G20:G21)</f>
        <v>5.8000000000000003E-2</v>
      </c>
      <c r="H22" s="39" t="s">
        <v>25</v>
      </c>
      <c r="I22" s="162">
        <f>SUM(I20:I21)</f>
        <v>0.60799999999999998</v>
      </c>
      <c r="J22" s="38"/>
      <c r="K22" s="233">
        <f>(I26*I27)</f>
        <v>0.30880000000000002</v>
      </c>
    </row>
    <row r="23" spans="1:11" x14ac:dyDescent="0.25">
      <c r="A23" s="38"/>
      <c r="B23" s="54"/>
      <c r="C23" s="54"/>
      <c r="D23" s="54"/>
      <c r="E23" s="54"/>
      <c r="F23" s="39" t="s">
        <v>7</v>
      </c>
      <c r="G23" s="39">
        <f>I2</f>
        <v>24</v>
      </c>
      <c r="H23" s="39" t="s">
        <v>8</v>
      </c>
      <c r="I23" s="39">
        <f>I4</f>
        <v>15</v>
      </c>
      <c r="J23" s="38"/>
    </row>
    <row r="24" spans="1:11" x14ac:dyDescent="0.25">
      <c r="A24" s="154"/>
      <c r="B24" s="154"/>
      <c r="C24" s="154"/>
      <c r="D24" s="154"/>
      <c r="E24" s="154"/>
      <c r="F24" s="155" t="s">
        <v>657</v>
      </c>
      <c r="G24" s="155">
        <f>G22*G23</f>
        <v>1.3920000000000001</v>
      </c>
      <c r="H24" s="155" t="s">
        <v>657</v>
      </c>
      <c r="I24" s="161">
        <f>(I23/60)*I22</f>
        <v>0.152</v>
      </c>
      <c r="J24" s="154"/>
    </row>
    <row r="25" spans="1:11" x14ac:dyDescent="0.25">
      <c r="A25" s="154"/>
      <c r="B25" s="154"/>
      <c r="C25" s="154"/>
      <c r="D25" s="154"/>
      <c r="E25" s="154"/>
      <c r="F25" s="155"/>
      <c r="G25" s="154"/>
      <c r="H25" s="154"/>
      <c r="I25" s="154"/>
      <c r="J25" s="154"/>
    </row>
    <row r="26" spans="1:11" x14ac:dyDescent="0.25">
      <c r="A26" s="154"/>
      <c r="B26" s="154"/>
      <c r="C26" s="154"/>
      <c r="D26" s="154"/>
      <c r="E26" s="154"/>
      <c r="F26" s="156"/>
      <c r="G26" s="156"/>
      <c r="H26" s="155" t="s">
        <v>55</v>
      </c>
      <c r="I26" s="157">
        <f>I24+G24</f>
        <v>1.544</v>
      </c>
      <c r="J26" s="154"/>
    </row>
    <row r="27" spans="1:11" x14ac:dyDescent="0.25">
      <c r="A27" s="154"/>
      <c r="B27" s="154"/>
      <c r="C27" s="154"/>
      <c r="D27" s="154"/>
      <c r="E27" s="154"/>
      <c r="F27" s="156"/>
      <c r="G27" s="156"/>
      <c r="H27" s="155" t="s">
        <v>26</v>
      </c>
      <c r="I27" s="158">
        <f>I6</f>
        <v>0.2</v>
      </c>
      <c r="J27" s="154"/>
    </row>
    <row r="28" spans="1:11" x14ac:dyDescent="0.25">
      <c r="A28" s="154"/>
      <c r="B28" s="154"/>
      <c r="C28" s="154"/>
      <c r="D28" s="154"/>
      <c r="E28" s="154"/>
      <c r="F28" s="159"/>
      <c r="G28" s="159"/>
      <c r="H28" s="160" t="s">
        <v>27</v>
      </c>
      <c r="I28" s="90">
        <f>(I26+K22)</f>
        <v>1.8528</v>
      </c>
      <c r="J28" s="154"/>
    </row>
    <row r="29" spans="1:11" x14ac:dyDescent="0.25">
      <c r="A29" s="154"/>
      <c r="B29" s="154"/>
      <c r="C29" s="154"/>
      <c r="D29" s="154"/>
      <c r="E29" s="154"/>
      <c r="F29" s="159"/>
      <c r="G29" s="159"/>
      <c r="H29" s="160" t="s">
        <v>28</v>
      </c>
      <c r="I29" s="96"/>
      <c r="J29" s="154"/>
    </row>
    <row r="30" spans="1:11" x14ac:dyDescent="0.25">
      <c r="A30" s="154"/>
      <c r="B30" s="294"/>
      <c r="C30" s="294"/>
      <c r="D30" s="294"/>
      <c r="E30" s="294"/>
      <c r="F30" s="296" t="s">
        <v>258</v>
      </c>
      <c r="G30" s="297"/>
      <c r="H30" s="297"/>
      <c r="I30" s="297"/>
      <c r="J30" s="154"/>
    </row>
    <row r="31" spans="1:11" x14ac:dyDescent="0.25">
      <c r="A31" s="154"/>
      <c r="B31" s="294"/>
      <c r="C31" s="294"/>
      <c r="D31" s="294"/>
      <c r="E31" s="294"/>
      <c r="F31" s="297"/>
      <c r="G31" s="297"/>
      <c r="H31" s="297"/>
      <c r="I31" s="297"/>
      <c r="J31" s="154"/>
    </row>
  </sheetData>
  <sheetProtection sheet="1" objects="1" scenarios="1" selectLockedCells="1"/>
  <mergeCells count="13">
    <mergeCell ref="B18:D18"/>
    <mergeCell ref="F18:G18"/>
    <mergeCell ref="H18:I18"/>
    <mergeCell ref="F30:I31"/>
    <mergeCell ref="F2:G2"/>
    <mergeCell ref="F4:G4"/>
    <mergeCell ref="B6:D10"/>
    <mergeCell ref="F6:G6"/>
    <mergeCell ref="F8:G8"/>
    <mergeCell ref="D14:E14"/>
    <mergeCell ref="G14:I17"/>
    <mergeCell ref="D16:E16"/>
    <mergeCell ref="B30:E31"/>
  </mergeCells>
  <conditionalFormatting sqref="B20:B21">
    <cfRule type="cellIs" dxfId="11" priority="2" stopIfTrue="1" operator="greaterThan">
      <formula>1</formula>
    </cfRule>
  </conditionalFormatting>
  <conditionalFormatting sqref="I8">
    <cfRule type="cellIs" dxfId="10" priority="1" operator="greaterThan">
      <formula>50</formula>
    </cfRule>
  </conditionalFormatting>
  <dataValidations count="2">
    <dataValidation type="list" allowBlank="1" showInputMessage="1" showErrorMessage="1" sqref="I10" xr:uid="{4D7BEEE8-981A-4968-811E-A31DF2B31659}">
      <formula1>$K$20:$K$21</formula1>
    </dataValidation>
    <dataValidation type="list" allowBlank="1" showInputMessage="1" showErrorMessage="1" sqref="I6" xr:uid="{21EF2B89-E8B0-466E-8A85-77A19313D6B4}">
      <formula1>$K$18:$K$19</formula1>
    </dataValidation>
  </dataValidations>
  <pageMargins left="0.7" right="0.7" top="0.75" bottom="0.75" header="0.3" footer="0.3"/>
  <pageSetup scale="75" orientation="portrait" r:id="rId1"/>
  <ignoredErrors>
    <ignoredError sqref="H21:I21" 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646DF-DC3E-4FF4-B1B5-3AC670802493}">
  <dimension ref="A1:K31"/>
  <sheetViews>
    <sheetView showGridLines="0" showRowColHeaders="0" zoomScale="115" zoomScaleNormal="115" zoomScaleSheetLayoutView="115" workbookViewId="0">
      <selection activeCell="F2" sqref="F2:G2"/>
    </sheetView>
  </sheetViews>
  <sheetFormatPr defaultColWidth="9.140625" defaultRowHeight="15" x14ac:dyDescent="0.25"/>
  <cols>
    <col min="1" max="1" width="0.85546875" customWidth="1"/>
    <col min="2" max="2" width="6.42578125" customWidth="1"/>
    <col min="3" max="3" width="18.5703125" customWidth="1"/>
    <col min="4" max="4" width="12.28515625" customWidth="1"/>
    <col min="5" max="5" width="35.7109375" customWidth="1"/>
    <col min="6" max="6" width="12.7109375" customWidth="1"/>
    <col min="7" max="7" width="12.5703125" customWidth="1"/>
    <col min="8" max="8" width="13.5703125" customWidth="1"/>
    <col min="9" max="9" width="13.28515625" customWidth="1"/>
    <col min="10" max="10" width="2.7109375" customWidth="1"/>
  </cols>
  <sheetData>
    <row r="1" spans="1:10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25">
      <c r="A2" s="170"/>
      <c r="B2" s="170"/>
      <c r="C2" s="170"/>
      <c r="D2" s="170"/>
      <c r="E2" s="171" t="s">
        <v>6</v>
      </c>
      <c r="F2" s="289"/>
      <c r="G2" s="290"/>
      <c r="H2" s="171" t="s">
        <v>7</v>
      </c>
      <c r="I2" s="194">
        <v>24</v>
      </c>
      <c r="J2" s="170"/>
    </row>
    <row r="3" spans="1:10" ht="3" customHeight="1" x14ac:dyDescent="0.25">
      <c r="A3" s="170"/>
      <c r="B3" s="170"/>
      <c r="C3" s="170"/>
      <c r="D3" s="170"/>
      <c r="E3" s="172"/>
      <c r="F3" s="170"/>
      <c r="G3" s="170"/>
      <c r="H3" s="172"/>
      <c r="I3" s="173"/>
      <c r="J3" s="170"/>
    </row>
    <row r="4" spans="1:10" x14ac:dyDescent="0.25">
      <c r="A4" s="170"/>
      <c r="B4" s="170"/>
      <c r="C4" s="170"/>
      <c r="D4" s="170"/>
      <c r="E4" s="172"/>
      <c r="F4" s="289"/>
      <c r="G4" s="290"/>
      <c r="H4" s="171" t="s">
        <v>8</v>
      </c>
      <c r="I4" s="194">
        <v>15</v>
      </c>
      <c r="J4" s="170"/>
    </row>
    <row r="5" spans="1:10" ht="3" customHeight="1" x14ac:dyDescent="0.25">
      <c r="A5" s="170"/>
      <c r="B5" s="170"/>
      <c r="C5" s="170"/>
      <c r="D5" s="170"/>
      <c r="E5" s="172"/>
      <c r="F5" s="170"/>
      <c r="G5" s="170"/>
      <c r="H5" s="171"/>
      <c r="I5" s="173"/>
      <c r="J5" s="170"/>
    </row>
    <row r="6" spans="1:10" x14ac:dyDescent="0.25">
      <c r="A6" s="170"/>
      <c r="B6" s="291" t="s">
        <v>668</v>
      </c>
      <c r="C6" s="291"/>
      <c r="D6" s="291"/>
      <c r="E6" s="171" t="s">
        <v>236</v>
      </c>
      <c r="F6" s="289"/>
      <c r="G6" s="290"/>
      <c r="H6" s="174" t="s">
        <v>26</v>
      </c>
      <c r="I6" s="234">
        <v>0.2</v>
      </c>
      <c r="J6" s="170"/>
    </row>
    <row r="7" spans="1:10" ht="3" customHeight="1" thickBot="1" x14ac:dyDescent="0.3">
      <c r="A7" s="170"/>
      <c r="B7" s="291"/>
      <c r="C7" s="291"/>
      <c r="D7" s="291"/>
      <c r="E7" s="172"/>
      <c r="F7" s="173"/>
      <c r="G7" s="173"/>
      <c r="H7" s="175"/>
      <c r="I7" s="176"/>
      <c r="J7" s="170"/>
    </row>
    <row r="8" spans="1:10" ht="15.75" thickBot="1" x14ac:dyDescent="0.3">
      <c r="A8" s="170"/>
      <c r="B8" s="291"/>
      <c r="C8" s="291"/>
      <c r="D8" s="291"/>
      <c r="E8" s="171" t="s">
        <v>237</v>
      </c>
      <c r="F8" s="289"/>
      <c r="G8" s="290"/>
      <c r="H8" s="174" t="s">
        <v>691</v>
      </c>
      <c r="I8" s="231"/>
      <c r="J8" s="154"/>
    </row>
    <row r="9" spans="1:10" ht="3" customHeight="1" x14ac:dyDescent="0.25">
      <c r="A9" s="170"/>
      <c r="B9" s="291"/>
      <c r="C9" s="291"/>
      <c r="D9" s="291"/>
      <c r="E9" s="171"/>
      <c r="F9" s="170"/>
      <c r="G9" s="170"/>
      <c r="H9" s="172"/>
      <c r="I9" s="154"/>
      <c r="J9" s="154"/>
    </row>
    <row r="10" spans="1:10" x14ac:dyDescent="0.25">
      <c r="A10" s="170"/>
      <c r="B10" s="291"/>
      <c r="C10" s="291"/>
      <c r="D10" s="291"/>
      <c r="E10" s="171" t="s">
        <v>9</v>
      </c>
      <c r="F10" s="195"/>
      <c r="G10" s="170"/>
      <c r="H10" s="235" t="s">
        <v>696</v>
      </c>
      <c r="I10" s="234" t="s">
        <v>681</v>
      </c>
      <c r="J10" s="154"/>
    </row>
    <row r="11" spans="1:10" ht="7.15" customHeight="1" x14ac:dyDescent="0.25">
      <c r="A11" s="170"/>
      <c r="B11" s="170"/>
      <c r="C11" s="170"/>
      <c r="D11" s="170"/>
      <c r="E11" s="170"/>
      <c r="F11" s="170"/>
      <c r="G11" s="170"/>
      <c r="H11" s="170"/>
      <c r="I11" s="170"/>
      <c r="J11" s="170"/>
    </row>
    <row r="12" spans="1:10" x14ac:dyDescent="0.25">
      <c r="A12" s="170"/>
      <c r="B12" s="170"/>
      <c r="C12" s="171" t="s">
        <v>11</v>
      </c>
      <c r="D12" s="170" t="s">
        <v>636</v>
      </c>
      <c r="E12" s="170"/>
      <c r="F12" s="170"/>
      <c r="G12" s="170"/>
      <c r="H12" s="171"/>
      <c r="I12" s="173"/>
      <c r="J12" s="170"/>
    </row>
    <row r="13" spans="1:10" ht="3" customHeight="1" x14ac:dyDescent="0.25">
      <c r="A13" s="170"/>
      <c r="B13" s="170"/>
      <c r="C13" s="171"/>
      <c r="D13" s="170"/>
      <c r="E13" s="170"/>
      <c r="F13" s="170"/>
      <c r="G13" s="170"/>
      <c r="H13" s="171"/>
      <c r="I13" s="173"/>
      <c r="J13" s="170"/>
    </row>
    <row r="14" spans="1:10" x14ac:dyDescent="0.25">
      <c r="A14" s="170"/>
      <c r="B14" s="170"/>
      <c r="C14" s="171" t="s">
        <v>56</v>
      </c>
      <c r="D14" s="289"/>
      <c r="E14" s="290"/>
      <c r="F14" s="170"/>
      <c r="G14" s="292" t="s">
        <v>242</v>
      </c>
      <c r="H14" s="292"/>
      <c r="I14" s="292"/>
      <c r="J14" s="170"/>
    </row>
    <row r="15" spans="1:10" ht="3" customHeight="1" x14ac:dyDescent="0.25">
      <c r="A15" s="170"/>
      <c r="B15" s="170"/>
      <c r="C15" s="171"/>
      <c r="D15" s="170"/>
      <c r="E15" s="170"/>
      <c r="F15" s="170"/>
      <c r="G15" s="292"/>
      <c r="H15" s="292"/>
      <c r="I15" s="292"/>
      <c r="J15" s="170"/>
    </row>
    <row r="16" spans="1:10" x14ac:dyDescent="0.25">
      <c r="A16" s="170"/>
      <c r="B16" s="170"/>
      <c r="C16" s="171" t="s">
        <v>10</v>
      </c>
      <c r="D16" s="289"/>
      <c r="E16" s="290"/>
      <c r="F16" s="170"/>
      <c r="G16" s="292"/>
      <c r="H16" s="292"/>
      <c r="I16" s="292"/>
      <c r="J16" s="207"/>
    </row>
    <row r="17" spans="1:11" ht="7.15" customHeight="1" x14ac:dyDescent="0.25">
      <c r="A17" s="170"/>
      <c r="B17" s="170"/>
      <c r="C17" s="170"/>
      <c r="D17" s="170"/>
      <c r="E17" s="170"/>
      <c r="F17" s="170"/>
      <c r="G17" s="293"/>
      <c r="H17" s="293"/>
      <c r="I17" s="293"/>
      <c r="J17" s="207"/>
    </row>
    <row r="18" spans="1:11" x14ac:dyDescent="0.25">
      <c r="A18" s="170"/>
      <c r="B18" s="284" t="s">
        <v>651</v>
      </c>
      <c r="C18" s="285"/>
      <c r="D18" s="285"/>
      <c r="E18" s="177"/>
      <c r="F18" s="285" t="s">
        <v>60</v>
      </c>
      <c r="G18" s="285"/>
      <c r="H18" s="285" t="s">
        <v>61</v>
      </c>
      <c r="I18" s="286"/>
      <c r="J18" s="207" t="s">
        <v>681</v>
      </c>
      <c r="K18" s="232">
        <v>0.2</v>
      </c>
    </row>
    <row r="19" spans="1:11" x14ac:dyDescent="0.25">
      <c r="A19" s="170"/>
      <c r="B19" s="178" t="s">
        <v>0</v>
      </c>
      <c r="C19" s="179" t="s">
        <v>1</v>
      </c>
      <c r="D19" s="179" t="s">
        <v>29</v>
      </c>
      <c r="E19" s="179"/>
      <c r="F19" s="180" t="s">
        <v>22</v>
      </c>
      <c r="G19" s="180" t="s">
        <v>23</v>
      </c>
      <c r="H19" s="180" t="s">
        <v>22</v>
      </c>
      <c r="I19" s="181" t="s">
        <v>23</v>
      </c>
      <c r="J19" s="207" t="s">
        <v>682</v>
      </c>
      <c r="K19" s="232">
        <v>0.25</v>
      </c>
    </row>
    <row r="20" spans="1:11" x14ac:dyDescent="0.25">
      <c r="A20" s="170"/>
      <c r="B20" s="182">
        <v>1</v>
      </c>
      <c r="C20" s="184" t="s">
        <v>636</v>
      </c>
      <c r="D20" s="184" t="s">
        <v>685</v>
      </c>
      <c r="E20" s="184"/>
      <c r="F20" s="185">
        <v>5.8000000000000003E-2</v>
      </c>
      <c r="G20" s="185">
        <f>IF(B20&gt;0,F20*B20,"")</f>
        <v>5.8000000000000003E-2</v>
      </c>
      <c r="H20" s="185">
        <v>0.60799999999999998</v>
      </c>
      <c r="I20" s="210">
        <f>IF(B20&gt;0,H20*B20,"")</f>
        <v>0.60799999999999998</v>
      </c>
      <c r="J20" s="170"/>
      <c r="K20" s="207" t="s">
        <v>681</v>
      </c>
    </row>
    <row r="21" spans="1:11" x14ac:dyDescent="0.25">
      <c r="A21" s="170"/>
      <c r="B21" s="230"/>
      <c r="C21" s="199"/>
      <c r="D21" s="2" t="s">
        <v>690</v>
      </c>
      <c r="E21" s="199"/>
      <c r="F21" s="222">
        <v>0</v>
      </c>
      <c r="G21" s="209">
        <f>F21</f>
        <v>0</v>
      </c>
      <c r="H21" s="21">
        <f>(I8*1.1)/24</f>
        <v>0</v>
      </c>
      <c r="I21" s="211">
        <f>H21</f>
        <v>0</v>
      </c>
      <c r="J21" s="170"/>
      <c r="K21" s="207" t="s">
        <v>682</v>
      </c>
    </row>
    <row r="22" spans="1:11" x14ac:dyDescent="0.25">
      <c r="A22" s="170"/>
      <c r="B22" s="2"/>
      <c r="C22" s="2"/>
      <c r="D22" s="2"/>
      <c r="E22" s="2"/>
      <c r="F22" s="171" t="s">
        <v>24</v>
      </c>
      <c r="G22" s="186">
        <f>SUM(G20:G21)</f>
        <v>5.8000000000000003E-2</v>
      </c>
      <c r="H22" s="171" t="s">
        <v>25</v>
      </c>
      <c r="I22" s="186">
        <f>SUM(I20:I21)</f>
        <v>0.60799999999999998</v>
      </c>
      <c r="J22" s="170"/>
      <c r="K22" s="233">
        <f>(I26*I27)</f>
        <v>0.30880000000000002</v>
      </c>
    </row>
    <row r="23" spans="1:11" x14ac:dyDescent="0.25">
      <c r="A23" s="170"/>
      <c r="B23" s="2"/>
      <c r="C23" s="2"/>
      <c r="D23" s="2"/>
      <c r="E23" s="2"/>
      <c r="F23" s="171" t="s">
        <v>7</v>
      </c>
      <c r="G23" s="171">
        <f>I2</f>
        <v>24</v>
      </c>
      <c r="H23" s="171" t="s">
        <v>8</v>
      </c>
      <c r="I23" s="171">
        <f>I4</f>
        <v>15</v>
      </c>
      <c r="J23" s="170"/>
    </row>
    <row r="24" spans="1:11" x14ac:dyDescent="0.25">
      <c r="A24" s="154"/>
      <c r="B24" s="154"/>
      <c r="C24" s="154"/>
      <c r="D24" s="154"/>
      <c r="E24" s="154"/>
      <c r="F24" s="187" t="s">
        <v>657</v>
      </c>
      <c r="G24" s="187">
        <f>G22*G23</f>
        <v>1.3920000000000001</v>
      </c>
      <c r="H24" s="187" t="s">
        <v>657</v>
      </c>
      <c r="I24" s="188">
        <f>(I23/60)*I22</f>
        <v>0.152</v>
      </c>
      <c r="J24" s="154"/>
    </row>
    <row r="25" spans="1:11" x14ac:dyDescent="0.25">
      <c r="A25" s="154"/>
      <c r="B25" s="154"/>
      <c r="C25" s="154"/>
      <c r="D25" s="154"/>
      <c r="E25" s="154"/>
      <c r="F25" s="187"/>
      <c r="G25" s="154"/>
      <c r="H25" s="154"/>
      <c r="I25" s="154"/>
      <c r="J25" s="154"/>
    </row>
    <row r="26" spans="1:11" x14ac:dyDescent="0.25">
      <c r="A26" s="154"/>
      <c r="B26" s="154"/>
      <c r="C26" s="154"/>
      <c r="D26" s="154"/>
      <c r="E26" s="154"/>
      <c r="F26" s="189"/>
      <c r="G26" s="189"/>
      <c r="H26" s="187" t="s">
        <v>55</v>
      </c>
      <c r="I26" s="190">
        <f>I24+G24</f>
        <v>1.544</v>
      </c>
      <c r="J26" s="154"/>
    </row>
    <row r="27" spans="1:11" x14ac:dyDescent="0.25">
      <c r="A27" s="154"/>
      <c r="B27" s="154"/>
      <c r="C27" s="154"/>
      <c r="D27" s="154"/>
      <c r="E27" s="154"/>
      <c r="F27" s="189"/>
      <c r="G27" s="189"/>
      <c r="H27" s="187" t="s">
        <v>26</v>
      </c>
      <c r="I27" s="191">
        <f>I6</f>
        <v>0.2</v>
      </c>
      <c r="J27" s="154"/>
    </row>
    <row r="28" spans="1:11" x14ac:dyDescent="0.25">
      <c r="A28" s="154"/>
      <c r="B28" s="154"/>
      <c r="C28" s="154"/>
      <c r="D28" s="154"/>
      <c r="E28" s="154"/>
      <c r="F28" s="192"/>
      <c r="G28" s="192"/>
      <c r="H28" s="193" t="s">
        <v>27</v>
      </c>
      <c r="I28" s="90">
        <f>(I26+K22)</f>
        <v>1.8528</v>
      </c>
      <c r="J28" s="154"/>
    </row>
    <row r="29" spans="1:11" x14ac:dyDescent="0.25">
      <c r="A29" s="154"/>
      <c r="B29" s="154"/>
      <c r="C29" s="154"/>
      <c r="D29" s="154"/>
      <c r="E29" s="154"/>
      <c r="F29" s="192"/>
      <c r="G29" s="192"/>
      <c r="H29" s="193" t="s">
        <v>28</v>
      </c>
      <c r="I29" s="196"/>
      <c r="J29" s="154"/>
    </row>
    <row r="30" spans="1:11" x14ac:dyDescent="0.25">
      <c r="A30" s="154"/>
      <c r="B30" s="294"/>
      <c r="C30" s="294"/>
      <c r="D30" s="294"/>
      <c r="E30" s="294"/>
      <c r="F30" s="287" t="s">
        <v>258</v>
      </c>
      <c r="G30" s="288"/>
      <c r="H30" s="288"/>
      <c r="I30" s="288"/>
      <c r="J30" s="154"/>
    </row>
    <row r="31" spans="1:11" x14ac:dyDescent="0.25">
      <c r="A31" s="154"/>
      <c r="B31" s="294"/>
      <c r="C31" s="294"/>
      <c r="D31" s="294"/>
      <c r="E31" s="294"/>
      <c r="F31" s="288"/>
      <c r="G31" s="288"/>
      <c r="H31" s="288"/>
      <c r="I31" s="288"/>
      <c r="J31" s="154"/>
    </row>
  </sheetData>
  <sheetProtection sheet="1" objects="1" scenarios="1" selectLockedCells="1"/>
  <mergeCells count="13">
    <mergeCell ref="B18:D18"/>
    <mergeCell ref="F18:G18"/>
    <mergeCell ref="H18:I18"/>
    <mergeCell ref="F30:I31"/>
    <mergeCell ref="F2:G2"/>
    <mergeCell ref="F4:G4"/>
    <mergeCell ref="B6:D10"/>
    <mergeCell ref="F6:G6"/>
    <mergeCell ref="F8:G8"/>
    <mergeCell ref="D14:E14"/>
    <mergeCell ref="G14:I17"/>
    <mergeCell ref="D16:E16"/>
    <mergeCell ref="B30:E31"/>
  </mergeCells>
  <conditionalFormatting sqref="B21">
    <cfRule type="cellIs" dxfId="9" priority="2" stopIfTrue="1" operator="greaterThan">
      <formula>1</formula>
    </cfRule>
  </conditionalFormatting>
  <conditionalFormatting sqref="I8">
    <cfRule type="cellIs" dxfId="8" priority="1" operator="greaterThan">
      <formula>50</formula>
    </cfRule>
  </conditionalFormatting>
  <dataValidations count="2">
    <dataValidation type="list" allowBlank="1" showInputMessage="1" showErrorMessage="1" sqref="I10" xr:uid="{60533C8E-67CA-4BA1-9D31-C39A4341F700}">
      <formula1>$K$20:$K$21</formula1>
    </dataValidation>
    <dataValidation type="list" allowBlank="1" showInputMessage="1" showErrorMessage="1" sqref="I6" xr:uid="{540DE264-8AF0-49CC-920F-1686B04C5C18}">
      <formula1>$K$18:$K$19</formula1>
    </dataValidation>
  </dataValidations>
  <pageMargins left="0.7" right="0.7" top="0.75" bottom="0.75" header="0.3" footer="0.3"/>
  <pageSetup scale="70" orientation="portrait" r:id="rId1"/>
  <ignoredErrors>
    <ignoredError sqref="H21" formula="1"/>
  </ignoredError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BD207-67EA-4362-BE41-CFB5DA30083E}">
  <dimension ref="A1:K31"/>
  <sheetViews>
    <sheetView showGridLines="0" showRowColHeaders="0" zoomScale="115" zoomScaleNormal="115" zoomScaleSheetLayoutView="115" workbookViewId="0">
      <selection activeCell="F2" sqref="F2:G2"/>
    </sheetView>
  </sheetViews>
  <sheetFormatPr defaultRowHeight="15" x14ac:dyDescent="0.25"/>
  <cols>
    <col min="1" max="1" width="0.85546875" customWidth="1"/>
    <col min="2" max="2" width="6.42578125" customWidth="1"/>
    <col min="3" max="3" width="18.5703125" customWidth="1"/>
    <col min="4" max="4" width="12.28515625" customWidth="1"/>
    <col min="5" max="5" width="35.7109375" customWidth="1"/>
    <col min="6" max="6" width="12.7109375" customWidth="1"/>
    <col min="7" max="7" width="12.5703125" customWidth="1"/>
    <col min="8" max="8" width="13.5703125" customWidth="1"/>
    <col min="9" max="9" width="13.28515625" customWidth="1"/>
    <col min="10" max="10" width="2.7109375" customWidth="1"/>
  </cols>
  <sheetData>
    <row r="1" spans="1:10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25">
      <c r="A2" s="170"/>
      <c r="B2" s="170"/>
      <c r="C2" s="170"/>
      <c r="D2" s="170"/>
      <c r="E2" s="171" t="s">
        <v>6</v>
      </c>
      <c r="F2" s="289"/>
      <c r="G2" s="290"/>
      <c r="H2" s="171" t="s">
        <v>7</v>
      </c>
      <c r="I2" s="194">
        <v>24</v>
      </c>
      <c r="J2" s="207"/>
    </row>
    <row r="3" spans="1:10" ht="3" customHeight="1" x14ac:dyDescent="0.25">
      <c r="A3" s="170"/>
      <c r="B3" s="170"/>
      <c r="C3" s="170"/>
      <c r="D3" s="170"/>
      <c r="E3" s="172"/>
      <c r="F3" s="170"/>
      <c r="G3" s="170"/>
      <c r="H3" s="172"/>
      <c r="I3" s="173"/>
      <c r="J3" s="207"/>
    </row>
    <row r="4" spans="1:10" x14ac:dyDescent="0.25">
      <c r="A4" s="170"/>
      <c r="B4" s="170"/>
      <c r="C4" s="170"/>
      <c r="D4" s="170"/>
      <c r="E4" s="172"/>
      <c r="F4" s="289"/>
      <c r="G4" s="290"/>
      <c r="H4" s="171" t="s">
        <v>8</v>
      </c>
      <c r="I4" s="194">
        <v>15</v>
      </c>
      <c r="J4" s="207"/>
    </row>
    <row r="5" spans="1:10" ht="3" customHeight="1" x14ac:dyDescent="0.25">
      <c r="A5" s="170"/>
      <c r="B5" s="170"/>
      <c r="C5" s="170"/>
      <c r="D5" s="170"/>
      <c r="E5" s="172"/>
      <c r="F5" s="170"/>
      <c r="G5" s="170"/>
      <c r="H5" s="171"/>
      <c r="I5" s="173"/>
      <c r="J5" s="207"/>
    </row>
    <row r="6" spans="1:10" x14ac:dyDescent="0.25">
      <c r="A6" s="170"/>
      <c r="B6" s="291" t="s">
        <v>669</v>
      </c>
      <c r="C6" s="291"/>
      <c r="D6" s="291"/>
      <c r="E6" s="171" t="s">
        <v>236</v>
      </c>
      <c r="F6" s="289"/>
      <c r="G6" s="290"/>
      <c r="H6" s="174" t="s">
        <v>26</v>
      </c>
      <c r="I6" s="234">
        <v>0.2</v>
      </c>
      <c r="J6" s="207"/>
    </row>
    <row r="7" spans="1:10" ht="3" customHeight="1" thickBot="1" x14ac:dyDescent="0.3">
      <c r="A7" s="170"/>
      <c r="B7" s="291"/>
      <c r="C7" s="291"/>
      <c r="D7" s="291"/>
      <c r="E7" s="172"/>
      <c r="F7" s="173"/>
      <c r="G7" s="173"/>
      <c r="H7" s="175"/>
      <c r="I7" s="176"/>
      <c r="J7" s="207"/>
    </row>
    <row r="8" spans="1:10" ht="15.75" thickBot="1" x14ac:dyDescent="0.3">
      <c r="A8" s="170"/>
      <c r="B8" s="291"/>
      <c r="C8" s="291"/>
      <c r="D8" s="291"/>
      <c r="E8" s="171" t="s">
        <v>237</v>
      </c>
      <c r="F8" s="289"/>
      <c r="G8" s="290"/>
      <c r="H8" s="174" t="s">
        <v>691</v>
      </c>
      <c r="I8" s="231"/>
      <c r="J8" s="208"/>
    </row>
    <row r="9" spans="1:10" ht="3" customHeight="1" x14ac:dyDescent="0.25">
      <c r="A9" s="170"/>
      <c r="B9" s="291"/>
      <c r="C9" s="291"/>
      <c r="D9" s="291"/>
      <c r="E9" s="171"/>
      <c r="F9" s="170"/>
      <c r="G9" s="170"/>
      <c r="H9" s="172"/>
      <c r="I9" s="154"/>
      <c r="J9" s="208"/>
    </row>
    <row r="10" spans="1:10" x14ac:dyDescent="0.25">
      <c r="A10" s="170"/>
      <c r="B10" s="291"/>
      <c r="C10" s="291"/>
      <c r="D10" s="291"/>
      <c r="E10" s="171" t="s">
        <v>9</v>
      </c>
      <c r="F10" s="195"/>
      <c r="G10" s="170"/>
      <c r="H10" s="235" t="s">
        <v>696</v>
      </c>
      <c r="I10" s="234" t="s">
        <v>681</v>
      </c>
      <c r="J10" s="208"/>
    </row>
    <row r="11" spans="1:10" ht="7.15" customHeight="1" x14ac:dyDescent="0.25">
      <c r="A11" s="170"/>
      <c r="B11" s="170"/>
      <c r="C11" s="170"/>
      <c r="D11" s="170"/>
      <c r="E11" s="170"/>
      <c r="F11" s="170"/>
      <c r="G11" s="170"/>
      <c r="H11" s="170"/>
      <c r="I11" s="170"/>
      <c r="J11" s="207"/>
    </row>
    <row r="12" spans="1:10" x14ac:dyDescent="0.25">
      <c r="A12" s="170"/>
      <c r="B12" s="170"/>
      <c r="C12" s="171" t="s">
        <v>11</v>
      </c>
      <c r="D12" s="170" t="s">
        <v>637</v>
      </c>
      <c r="E12" s="170"/>
      <c r="F12" s="170"/>
      <c r="G12" s="170"/>
      <c r="H12" s="171"/>
      <c r="I12" s="173"/>
      <c r="J12" s="207"/>
    </row>
    <row r="13" spans="1:10" ht="3" customHeight="1" x14ac:dyDescent="0.25">
      <c r="A13" s="170"/>
      <c r="B13" s="170"/>
      <c r="C13" s="171"/>
      <c r="D13" s="170"/>
      <c r="E13" s="170"/>
      <c r="F13" s="170"/>
      <c r="G13" s="170"/>
      <c r="H13" s="171"/>
      <c r="I13" s="173"/>
      <c r="J13" s="207"/>
    </row>
    <row r="14" spans="1:10" x14ac:dyDescent="0.25">
      <c r="A14" s="170"/>
      <c r="B14" s="170"/>
      <c r="C14" s="171" t="s">
        <v>56</v>
      </c>
      <c r="D14" s="289"/>
      <c r="E14" s="290"/>
      <c r="F14" s="170"/>
      <c r="G14" s="292" t="s">
        <v>242</v>
      </c>
      <c r="H14" s="292"/>
      <c r="I14" s="292"/>
      <c r="J14" s="207"/>
    </row>
    <row r="15" spans="1:10" ht="3" customHeight="1" x14ac:dyDescent="0.25">
      <c r="A15" s="170"/>
      <c r="B15" s="170"/>
      <c r="C15" s="171"/>
      <c r="D15" s="170"/>
      <c r="E15" s="170"/>
      <c r="F15" s="170"/>
      <c r="G15" s="292"/>
      <c r="H15" s="292"/>
      <c r="I15" s="292"/>
      <c r="J15" s="207"/>
    </row>
    <row r="16" spans="1:10" x14ac:dyDescent="0.25">
      <c r="A16" s="170"/>
      <c r="B16" s="170"/>
      <c r="C16" s="171" t="s">
        <v>10</v>
      </c>
      <c r="D16" s="289"/>
      <c r="E16" s="290"/>
      <c r="F16" s="170"/>
      <c r="G16" s="292"/>
      <c r="H16" s="292"/>
      <c r="I16" s="292"/>
      <c r="J16" s="207"/>
    </row>
    <row r="17" spans="1:11" ht="7.15" customHeight="1" x14ac:dyDescent="0.25">
      <c r="A17" s="170"/>
      <c r="B17" s="170"/>
      <c r="C17" s="170"/>
      <c r="D17" s="170"/>
      <c r="E17" s="170"/>
      <c r="F17" s="170"/>
      <c r="G17" s="293"/>
      <c r="H17" s="293"/>
      <c r="I17" s="293"/>
      <c r="J17" s="207"/>
    </row>
    <row r="18" spans="1:11" x14ac:dyDescent="0.25">
      <c r="A18" s="170"/>
      <c r="B18" s="284" t="s">
        <v>651</v>
      </c>
      <c r="C18" s="285"/>
      <c r="D18" s="285"/>
      <c r="E18" s="177"/>
      <c r="F18" s="285" t="s">
        <v>60</v>
      </c>
      <c r="G18" s="285"/>
      <c r="H18" s="285" t="s">
        <v>61</v>
      </c>
      <c r="I18" s="286"/>
      <c r="J18" s="207"/>
      <c r="K18" s="232">
        <v>0.2</v>
      </c>
    </row>
    <row r="19" spans="1:11" x14ac:dyDescent="0.25">
      <c r="A19" s="170"/>
      <c r="B19" s="178" t="s">
        <v>0</v>
      </c>
      <c r="C19" s="179" t="s">
        <v>1</v>
      </c>
      <c r="D19" s="179" t="s">
        <v>29</v>
      </c>
      <c r="E19" s="179"/>
      <c r="F19" s="180" t="s">
        <v>22</v>
      </c>
      <c r="G19" s="180" t="s">
        <v>23</v>
      </c>
      <c r="H19" s="180" t="s">
        <v>22</v>
      </c>
      <c r="I19" s="181" t="s">
        <v>23</v>
      </c>
      <c r="J19" s="207"/>
      <c r="K19" s="232">
        <v>0.25</v>
      </c>
    </row>
    <row r="20" spans="1:11" x14ac:dyDescent="0.25">
      <c r="A20" s="170"/>
      <c r="B20" s="198">
        <v>1</v>
      </c>
      <c r="C20" s="226" t="s">
        <v>637</v>
      </c>
      <c r="D20" s="184" t="s">
        <v>686</v>
      </c>
      <c r="E20" s="184"/>
      <c r="F20" s="185">
        <v>0.06</v>
      </c>
      <c r="G20" s="210">
        <f>IF(B20&gt;0,F20*B20,"")</f>
        <v>0.06</v>
      </c>
      <c r="H20" s="185">
        <v>0.76600000000000001</v>
      </c>
      <c r="I20" s="185">
        <f>IF(B20&gt;0,H20*B20,"")</f>
        <v>0.76600000000000001</v>
      </c>
      <c r="J20" s="207"/>
      <c r="K20" s="207" t="s">
        <v>681</v>
      </c>
    </row>
    <row r="21" spans="1:11" x14ac:dyDescent="0.25">
      <c r="A21" s="170"/>
      <c r="B21" s="230"/>
      <c r="C21" s="199"/>
      <c r="D21" s="2" t="s">
        <v>690</v>
      </c>
      <c r="E21" s="199"/>
      <c r="F21" s="222">
        <v>0</v>
      </c>
      <c r="G21" s="211">
        <f>F21</f>
        <v>0</v>
      </c>
      <c r="H21" s="21">
        <f>(I8*1.1)/24</f>
        <v>0</v>
      </c>
      <c r="I21" s="211">
        <f>H21</f>
        <v>0</v>
      </c>
      <c r="J21" s="207"/>
      <c r="K21" s="207" t="s">
        <v>682</v>
      </c>
    </row>
    <row r="22" spans="1:11" x14ac:dyDescent="0.25">
      <c r="A22" s="170"/>
      <c r="B22" s="2"/>
      <c r="C22" s="2"/>
      <c r="D22" s="2"/>
      <c r="E22" s="2"/>
      <c r="F22" s="171" t="s">
        <v>24</v>
      </c>
      <c r="G22" s="186">
        <f>SUM(G20:G21)</f>
        <v>0.06</v>
      </c>
      <c r="H22" s="171" t="s">
        <v>25</v>
      </c>
      <c r="I22" s="212">
        <f>SUM(I20:I21)</f>
        <v>0.76600000000000001</v>
      </c>
      <c r="J22" s="170"/>
      <c r="K22" s="233">
        <f>(I26*I27)</f>
        <v>0.32630000000000003</v>
      </c>
    </row>
    <row r="23" spans="1:11" x14ac:dyDescent="0.25">
      <c r="A23" s="170"/>
      <c r="B23" s="2"/>
      <c r="C23" s="2"/>
      <c r="D23" s="2"/>
      <c r="E23" s="2"/>
      <c r="F23" s="171" t="s">
        <v>7</v>
      </c>
      <c r="G23" s="171">
        <f>I2</f>
        <v>24</v>
      </c>
      <c r="H23" s="171" t="s">
        <v>8</v>
      </c>
      <c r="I23" s="171">
        <f>I4</f>
        <v>15</v>
      </c>
      <c r="J23" s="170"/>
    </row>
    <row r="24" spans="1:11" x14ac:dyDescent="0.25">
      <c r="A24" s="154"/>
      <c r="B24" s="154"/>
      <c r="C24" s="154"/>
      <c r="D24" s="154"/>
      <c r="E24" s="154"/>
      <c r="F24" s="187" t="s">
        <v>657</v>
      </c>
      <c r="G24" s="187">
        <f>G22*G23</f>
        <v>1.44</v>
      </c>
      <c r="H24" s="187" t="s">
        <v>657</v>
      </c>
      <c r="I24" s="188">
        <f>(I23/60)*I22</f>
        <v>0.1915</v>
      </c>
      <c r="J24" s="154"/>
    </row>
    <row r="25" spans="1:11" x14ac:dyDescent="0.25">
      <c r="A25" s="154"/>
      <c r="B25" s="154"/>
      <c r="C25" s="154"/>
      <c r="D25" s="154"/>
      <c r="E25" s="154"/>
      <c r="F25" s="187"/>
      <c r="G25" s="154"/>
      <c r="H25" s="154"/>
      <c r="I25" s="154"/>
      <c r="J25" s="154"/>
    </row>
    <row r="26" spans="1:11" x14ac:dyDescent="0.25">
      <c r="A26" s="154"/>
      <c r="B26" s="154"/>
      <c r="C26" s="154"/>
      <c r="D26" s="154"/>
      <c r="E26" s="154"/>
      <c r="F26" s="189"/>
      <c r="G26" s="189"/>
      <c r="H26" s="187" t="s">
        <v>55</v>
      </c>
      <c r="I26" s="190">
        <f>I24+G24</f>
        <v>1.6315</v>
      </c>
      <c r="J26" s="154"/>
    </row>
    <row r="27" spans="1:11" x14ac:dyDescent="0.25">
      <c r="A27" s="154"/>
      <c r="B27" s="154"/>
      <c r="C27" s="154"/>
      <c r="D27" s="154"/>
      <c r="E27" s="154"/>
      <c r="F27" s="189"/>
      <c r="G27" s="189"/>
      <c r="H27" s="187" t="s">
        <v>26</v>
      </c>
      <c r="I27" s="191">
        <f>I6</f>
        <v>0.2</v>
      </c>
      <c r="J27" s="154"/>
    </row>
    <row r="28" spans="1:11" x14ac:dyDescent="0.25">
      <c r="A28" s="154"/>
      <c r="B28" s="154"/>
      <c r="C28" s="154"/>
      <c r="D28" s="154"/>
      <c r="E28" s="154"/>
      <c r="F28" s="192"/>
      <c r="G28" s="192"/>
      <c r="H28" s="193" t="s">
        <v>27</v>
      </c>
      <c r="I28" s="90">
        <f>(I26+K22)</f>
        <v>1.9578</v>
      </c>
      <c r="J28" s="154"/>
    </row>
    <row r="29" spans="1:11" x14ac:dyDescent="0.25">
      <c r="A29" s="154"/>
      <c r="B29" s="154"/>
      <c r="C29" s="154"/>
      <c r="D29" s="154"/>
      <c r="E29" s="154"/>
      <c r="F29" s="192"/>
      <c r="G29" s="192"/>
      <c r="H29" s="193" t="s">
        <v>28</v>
      </c>
      <c r="I29" s="196"/>
      <c r="J29" s="154"/>
    </row>
    <row r="30" spans="1:11" x14ac:dyDescent="0.25">
      <c r="A30" s="154"/>
      <c r="B30" s="294"/>
      <c r="C30" s="294"/>
      <c r="D30" s="294"/>
      <c r="E30" s="294"/>
      <c r="F30" s="287" t="s">
        <v>258</v>
      </c>
      <c r="G30" s="288"/>
      <c r="H30" s="288"/>
      <c r="I30" s="288"/>
      <c r="J30" s="154"/>
    </row>
    <row r="31" spans="1:11" x14ac:dyDescent="0.25">
      <c r="A31" s="154"/>
      <c r="B31" s="294"/>
      <c r="C31" s="294"/>
      <c r="D31" s="294"/>
      <c r="E31" s="294"/>
      <c r="F31" s="288"/>
      <c r="G31" s="288"/>
      <c r="H31" s="288"/>
      <c r="I31" s="288"/>
      <c r="J31" s="154"/>
    </row>
  </sheetData>
  <sheetProtection sheet="1" objects="1" scenarios="1" selectLockedCells="1"/>
  <mergeCells count="13">
    <mergeCell ref="B18:D18"/>
    <mergeCell ref="F18:G18"/>
    <mergeCell ref="H18:I18"/>
    <mergeCell ref="F30:I31"/>
    <mergeCell ref="F2:G2"/>
    <mergeCell ref="F4:G4"/>
    <mergeCell ref="B6:D10"/>
    <mergeCell ref="F6:G6"/>
    <mergeCell ref="F8:G8"/>
    <mergeCell ref="D14:E14"/>
    <mergeCell ref="G14:I17"/>
    <mergeCell ref="D16:E16"/>
    <mergeCell ref="B30:E31"/>
  </mergeCells>
  <phoneticPr fontId="37" type="noConversion"/>
  <conditionalFormatting sqref="B20:B21">
    <cfRule type="cellIs" dxfId="7" priority="2" stopIfTrue="1" operator="greaterThan">
      <formula>1</formula>
    </cfRule>
  </conditionalFormatting>
  <conditionalFormatting sqref="I8">
    <cfRule type="cellIs" dxfId="6" priority="1" operator="greaterThan">
      <formula>100</formula>
    </cfRule>
  </conditionalFormatting>
  <dataValidations count="2">
    <dataValidation type="list" allowBlank="1" showInputMessage="1" showErrorMessage="1" sqref="I10" xr:uid="{14FA1AA9-5EEA-48DC-89E0-EBDF54E2D92C}">
      <formula1>$K$20:$K$21</formula1>
    </dataValidation>
    <dataValidation type="list" allowBlank="1" showInputMessage="1" showErrorMessage="1" sqref="I6" xr:uid="{80450623-C8A4-47F6-88D5-10DBF18B6542}">
      <formula1>$K$18:$K$19</formula1>
    </dataValidation>
  </dataValidations>
  <pageMargins left="0.7" right="0.7" top="0.75" bottom="0.75" header="0.3" footer="0.3"/>
  <pageSetup scale="70" orientation="portrait" r:id="rId1"/>
  <ignoredErrors>
    <ignoredError sqref="H21" 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D0CFC-109A-4215-A9EC-5F2830C58A92}">
  <dimension ref="A1:K33"/>
  <sheetViews>
    <sheetView showGridLines="0" showRowColHeaders="0" zoomScale="115" zoomScaleNormal="115" zoomScaleSheetLayoutView="115" workbookViewId="0">
      <selection activeCell="F2" sqref="F2:G2"/>
    </sheetView>
  </sheetViews>
  <sheetFormatPr defaultColWidth="9.140625" defaultRowHeight="15" x14ac:dyDescent="0.25"/>
  <cols>
    <col min="1" max="1" width="0.85546875" customWidth="1"/>
    <col min="2" max="2" width="6.42578125" customWidth="1"/>
    <col min="3" max="3" width="18.5703125" customWidth="1"/>
    <col min="4" max="4" width="12.28515625" customWidth="1"/>
    <col min="5" max="5" width="27.28515625" customWidth="1"/>
    <col min="6" max="6" width="12.7109375" customWidth="1"/>
    <col min="7" max="7" width="12.5703125" customWidth="1"/>
    <col min="8" max="8" width="13.5703125" customWidth="1"/>
    <col min="9" max="9" width="13.28515625" customWidth="1"/>
    <col min="10" max="10" width="2.7109375" customWidth="1"/>
  </cols>
  <sheetData>
    <row r="1" spans="1:10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25">
      <c r="A2" s="170"/>
      <c r="B2" s="170"/>
      <c r="C2" s="170"/>
      <c r="D2" s="170"/>
      <c r="E2" s="171" t="s">
        <v>6</v>
      </c>
      <c r="F2" s="289"/>
      <c r="G2" s="290"/>
      <c r="H2" s="171" t="s">
        <v>7</v>
      </c>
      <c r="I2" s="194">
        <v>24</v>
      </c>
      <c r="J2" s="170"/>
    </row>
    <row r="3" spans="1:10" ht="3" customHeight="1" x14ac:dyDescent="0.25">
      <c r="A3" s="170"/>
      <c r="B3" s="170"/>
      <c r="C3" s="170"/>
      <c r="D3" s="170"/>
      <c r="E3" s="172"/>
      <c r="F3" s="170"/>
      <c r="G3" s="170"/>
      <c r="H3" s="172"/>
      <c r="I3" s="173"/>
      <c r="J3" s="170"/>
    </row>
    <row r="4" spans="1:10" x14ac:dyDescent="0.25">
      <c r="A4" s="170"/>
      <c r="B4" s="170"/>
      <c r="C4" s="170"/>
      <c r="D4" s="170"/>
      <c r="E4" s="172"/>
      <c r="F4" s="289"/>
      <c r="G4" s="290"/>
      <c r="H4" s="171" t="s">
        <v>8</v>
      </c>
      <c r="I4" s="194">
        <v>15</v>
      </c>
      <c r="J4" s="170"/>
    </row>
    <row r="5" spans="1:10" ht="3" customHeight="1" x14ac:dyDescent="0.25">
      <c r="A5" s="170"/>
      <c r="B5" s="170"/>
      <c r="C5" s="170"/>
      <c r="D5" s="170"/>
      <c r="E5" s="172"/>
      <c r="F5" s="170"/>
      <c r="G5" s="170"/>
      <c r="H5" s="171"/>
      <c r="I5" s="173"/>
      <c r="J5" s="170"/>
    </row>
    <row r="6" spans="1:10" x14ac:dyDescent="0.25">
      <c r="A6" s="170"/>
      <c r="B6" s="291" t="s">
        <v>670</v>
      </c>
      <c r="C6" s="291"/>
      <c r="D6" s="291"/>
      <c r="E6" s="171" t="s">
        <v>236</v>
      </c>
      <c r="F6" s="289"/>
      <c r="G6" s="290"/>
      <c r="H6" s="174" t="s">
        <v>26</v>
      </c>
      <c r="I6" s="234">
        <v>0.2</v>
      </c>
      <c r="J6" s="170"/>
    </row>
    <row r="7" spans="1:10" ht="3" customHeight="1" thickBot="1" x14ac:dyDescent="0.3">
      <c r="A7" s="170"/>
      <c r="B7" s="291"/>
      <c r="C7" s="291"/>
      <c r="D7" s="291"/>
      <c r="E7" s="172"/>
      <c r="F7" s="173"/>
      <c r="G7" s="173"/>
      <c r="H7" s="175"/>
      <c r="I7" s="176"/>
      <c r="J7" s="170"/>
    </row>
    <row r="8" spans="1:10" ht="15.75" thickBot="1" x14ac:dyDescent="0.3">
      <c r="A8" s="170"/>
      <c r="B8" s="291"/>
      <c r="C8" s="291"/>
      <c r="D8" s="291"/>
      <c r="E8" s="171" t="s">
        <v>237</v>
      </c>
      <c r="F8" s="289"/>
      <c r="G8" s="290"/>
      <c r="H8" s="174" t="s">
        <v>691</v>
      </c>
      <c r="I8" s="231"/>
      <c r="J8" s="154"/>
    </row>
    <row r="9" spans="1:10" ht="3" customHeight="1" x14ac:dyDescent="0.25">
      <c r="A9" s="170"/>
      <c r="B9" s="291"/>
      <c r="C9" s="291"/>
      <c r="D9" s="291"/>
      <c r="E9" s="171"/>
      <c r="F9" s="170"/>
      <c r="G9" s="170"/>
      <c r="H9" s="172"/>
      <c r="I9" s="154"/>
      <c r="J9" s="154"/>
    </row>
    <row r="10" spans="1:10" x14ac:dyDescent="0.25">
      <c r="A10" s="170"/>
      <c r="B10" s="291"/>
      <c r="C10" s="291"/>
      <c r="D10" s="291"/>
      <c r="E10" s="171" t="s">
        <v>9</v>
      </c>
      <c r="F10" s="195"/>
      <c r="G10" s="170"/>
      <c r="H10" s="235" t="s">
        <v>696</v>
      </c>
      <c r="I10" s="234" t="s">
        <v>681</v>
      </c>
      <c r="J10" s="154"/>
    </row>
    <row r="11" spans="1:10" ht="7.35" customHeight="1" x14ac:dyDescent="0.25">
      <c r="A11" s="170"/>
      <c r="B11" s="170"/>
      <c r="C11" s="170"/>
      <c r="D11" s="170"/>
      <c r="E11" s="170"/>
      <c r="F11" s="170"/>
      <c r="G11" s="170"/>
      <c r="H11" s="170"/>
      <c r="I11" s="170"/>
      <c r="J11" s="170"/>
    </row>
    <row r="12" spans="1:10" x14ac:dyDescent="0.25">
      <c r="A12" s="170"/>
      <c r="B12" s="170"/>
      <c r="C12" s="171" t="s">
        <v>11</v>
      </c>
      <c r="D12" s="170" t="s">
        <v>638</v>
      </c>
      <c r="E12" s="170"/>
      <c r="F12" s="170"/>
      <c r="G12" s="170"/>
      <c r="H12" s="171"/>
      <c r="J12" s="173"/>
    </row>
    <row r="13" spans="1:10" ht="3" customHeight="1" x14ac:dyDescent="0.25">
      <c r="A13" s="170"/>
      <c r="B13" s="170"/>
      <c r="C13" s="171"/>
      <c r="D13" s="170"/>
      <c r="E13" s="170"/>
      <c r="F13" s="170"/>
      <c r="G13" s="170"/>
      <c r="H13" s="171"/>
      <c r="I13" s="173"/>
      <c r="J13" s="170"/>
    </row>
    <row r="14" spans="1:10" x14ac:dyDescent="0.25">
      <c r="A14" s="170"/>
      <c r="B14" s="170"/>
      <c r="C14" s="171" t="s">
        <v>56</v>
      </c>
      <c r="D14" s="289"/>
      <c r="E14" s="290"/>
      <c r="F14" s="170"/>
      <c r="G14" s="292" t="s">
        <v>242</v>
      </c>
      <c r="H14" s="292"/>
      <c r="I14" s="292"/>
      <c r="J14" s="170"/>
    </row>
    <row r="15" spans="1:10" ht="3" customHeight="1" x14ac:dyDescent="0.25">
      <c r="A15" s="170"/>
      <c r="B15" s="170"/>
      <c r="C15" s="171"/>
      <c r="D15" s="170"/>
      <c r="E15" s="170"/>
      <c r="F15" s="170"/>
      <c r="G15" s="292"/>
      <c r="H15" s="292"/>
      <c r="I15" s="292"/>
      <c r="J15" s="170"/>
    </row>
    <row r="16" spans="1:10" x14ac:dyDescent="0.25">
      <c r="A16" s="170"/>
      <c r="B16" s="170"/>
      <c r="C16" s="171" t="s">
        <v>10</v>
      </c>
      <c r="D16" s="289"/>
      <c r="E16" s="290"/>
      <c r="F16" s="170"/>
      <c r="G16" s="292"/>
      <c r="H16" s="292"/>
      <c r="I16" s="292"/>
      <c r="J16" s="170"/>
    </row>
    <row r="17" spans="1:11" ht="7.35" customHeight="1" x14ac:dyDescent="0.25">
      <c r="A17" s="170"/>
      <c r="B17" s="170"/>
      <c r="C17" s="170"/>
      <c r="D17" s="170"/>
      <c r="E17" s="170"/>
      <c r="F17" s="170"/>
      <c r="G17" s="293"/>
      <c r="H17" s="293"/>
      <c r="I17" s="293"/>
      <c r="J17" s="170"/>
    </row>
    <row r="18" spans="1:11" x14ac:dyDescent="0.25">
      <c r="A18" s="170"/>
      <c r="B18" s="284" t="s">
        <v>651</v>
      </c>
      <c r="C18" s="285"/>
      <c r="D18" s="285"/>
      <c r="E18" s="177"/>
      <c r="F18" s="285" t="s">
        <v>60</v>
      </c>
      <c r="G18" s="285"/>
      <c r="H18" s="285" t="s">
        <v>61</v>
      </c>
      <c r="I18" s="286"/>
      <c r="J18" s="207"/>
      <c r="K18" s="232">
        <v>0.2</v>
      </c>
    </row>
    <row r="19" spans="1:11" x14ac:dyDescent="0.25">
      <c r="A19" s="170"/>
      <c r="B19" s="178" t="s">
        <v>0</v>
      </c>
      <c r="C19" s="179" t="s">
        <v>1</v>
      </c>
      <c r="D19" s="179" t="s">
        <v>29</v>
      </c>
      <c r="E19" s="179"/>
      <c r="F19" s="180" t="s">
        <v>22</v>
      </c>
      <c r="G19" s="180" t="s">
        <v>23</v>
      </c>
      <c r="H19" s="180" t="s">
        <v>22</v>
      </c>
      <c r="I19" s="181" t="s">
        <v>23</v>
      </c>
      <c r="J19" s="207"/>
      <c r="K19" s="232">
        <v>0.25</v>
      </c>
    </row>
    <row r="20" spans="1:11" x14ac:dyDescent="0.25">
      <c r="A20" s="170"/>
      <c r="B20" s="227">
        <v>1</v>
      </c>
      <c r="C20" s="183" t="s">
        <v>638</v>
      </c>
      <c r="D20" s="184" t="s">
        <v>671</v>
      </c>
      <c r="E20" s="221"/>
      <c r="F20" s="185">
        <v>4.8000000000000001E-2</v>
      </c>
      <c r="G20" s="185">
        <f>IF(B20&gt;0,F20*B20,"")</f>
        <v>4.8000000000000001E-2</v>
      </c>
      <c r="H20" s="185">
        <v>0.52</v>
      </c>
      <c r="I20" s="210">
        <f>IF(B20&gt;0,B20*H20,"")</f>
        <v>0.52</v>
      </c>
      <c r="J20" s="170"/>
      <c r="K20" s="207" t="s">
        <v>681</v>
      </c>
    </row>
    <row r="21" spans="1:11" x14ac:dyDescent="0.25">
      <c r="A21" s="170"/>
      <c r="B21" s="229"/>
      <c r="C21" s="214"/>
      <c r="D21" s="2" t="s">
        <v>690</v>
      </c>
      <c r="E21" s="214"/>
      <c r="F21" s="21">
        <v>0</v>
      </c>
      <c r="G21" s="21">
        <f>F21</f>
        <v>0</v>
      </c>
      <c r="H21" s="21">
        <f>(I8*1.1)/24</f>
        <v>0</v>
      </c>
      <c r="I21" s="211">
        <f>H21</f>
        <v>0</v>
      </c>
      <c r="J21" s="170"/>
      <c r="K21" s="207" t="s">
        <v>682</v>
      </c>
    </row>
    <row r="22" spans="1:11" x14ac:dyDescent="0.25">
      <c r="A22" s="170"/>
      <c r="B22" s="223"/>
      <c r="C22" s="215" t="s">
        <v>672</v>
      </c>
      <c r="D22" s="214" t="s">
        <v>673</v>
      </c>
      <c r="E22" s="214"/>
      <c r="F22" s="211">
        <v>2E-3</v>
      </c>
      <c r="G22" s="211" t="str">
        <f>IF(B22&gt;0,B22*F22,"")</f>
        <v/>
      </c>
      <c r="H22" s="211">
        <v>0.56200000000000006</v>
      </c>
      <c r="I22" s="211" t="str">
        <f>IF(B22&gt;0,B22*H22,"")</f>
        <v/>
      </c>
      <c r="J22" s="170"/>
      <c r="K22" s="233">
        <f>(I28*I29)</f>
        <v>0.25640000000000002</v>
      </c>
    </row>
    <row r="23" spans="1:11" x14ac:dyDescent="0.25">
      <c r="A23" s="170"/>
      <c r="B23" s="223"/>
      <c r="C23" s="217" t="s">
        <v>674</v>
      </c>
      <c r="D23" s="217" t="s">
        <v>675</v>
      </c>
      <c r="E23" s="217"/>
      <c r="F23" s="209">
        <v>4.8000000000000001E-2</v>
      </c>
      <c r="G23" s="209" t="str">
        <f>IF(B23&gt;0,B23*F23,"")</f>
        <v/>
      </c>
      <c r="H23" s="209">
        <v>5.1999999999999998E-2</v>
      </c>
      <c r="I23" s="209" t="str">
        <f>IF(B23&gt;0,B23*H23,"")</f>
        <v/>
      </c>
      <c r="J23" s="170"/>
    </row>
    <row r="24" spans="1:11" x14ac:dyDescent="0.25">
      <c r="A24" s="170"/>
      <c r="B24" s="2"/>
      <c r="C24" s="2"/>
      <c r="D24" s="2"/>
      <c r="E24" s="2"/>
      <c r="F24" s="171" t="s">
        <v>24</v>
      </c>
      <c r="G24" s="186">
        <f>SUM(G20:G23)</f>
        <v>4.8000000000000001E-2</v>
      </c>
      <c r="H24" s="171" t="s">
        <v>25</v>
      </c>
      <c r="I24" s="186">
        <f>SUM(I20:I23)</f>
        <v>0.52</v>
      </c>
      <c r="J24" s="170"/>
    </row>
    <row r="25" spans="1:11" x14ac:dyDescent="0.25">
      <c r="A25" s="170"/>
      <c r="B25" s="2"/>
      <c r="C25" s="2"/>
      <c r="D25" s="2"/>
      <c r="E25" s="2"/>
      <c r="F25" s="171" t="s">
        <v>7</v>
      </c>
      <c r="G25" s="171">
        <f>I2</f>
        <v>24</v>
      </c>
      <c r="H25" s="171" t="s">
        <v>8</v>
      </c>
      <c r="I25" s="171">
        <f>I4</f>
        <v>15</v>
      </c>
      <c r="J25" s="170"/>
    </row>
    <row r="26" spans="1:11" x14ac:dyDescent="0.25">
      <c r="A26" s="154"/>
      <c r="B26" s="154"/>
      <c r="C26" s="154"/>
      <c r="D26" s="154"/>
      <c r="E26" s="154"/>
      <c r="F26" s="187" t="s">
        <v>657</v>
      </c>
      <c r="G26" s="187">
        <f>G24*G25</f>
        <v>1.1520000000000001</v>
      </c>
      <c r="H26" s="187" t="s">
        <v>657</v>
      </c>
      <c r="I26" s="188">
        <f>(I25/60)*I24</f>
        <v>0.13</v>
      </c>
      <c r="J26" s="154"/>
    </row>
    <row r="27" spans="1:11" x14ac:dyDescent="0.25">
      <c r="A27" s="154"/>
      <c r="B27" s="154"/>
      <c r="C27" s="154"/>
      <c r="D27" s="154"/>
      <c r="E27" s="154"/>
      <c r="F27" s="187"/>
      <c r="G27" s="154"/>
      <c r="H27" s="154"/>
      <c r="I27" s="154"/>
      <c r="J27" s="154"/>
    </row>
    <row r="28" spans="1:11" x14ac:dyDescent="0.25">
      <c r="A28" s="154"/>
      <c r="B28" s="154"/>
      <c r="C28" s="154"/>
      <c r="D28" s="154"/>
      <c r="E28" s="154"/>
      <c r="F28" s="189"/>
      <c r="G28" s="189"/>
      <c r="H28" s="187" t="s">
        <v>55</v>
      </c>
      <c r="I28" s="190">
        <f>I26+G26</f>
        <v>1.282</v>
      </c>
      <c r="J28" s="154"/>
    </row>
    <row r="29" spans="1:11" x14ac:dyDescent="0.25">
      <c r="A29" s="154"/>
      <c r="B29" s="154"/>
      <c r="C29" s="154"/>
      <c r="D29" s="154"/>
      <c r="E29" s="154"/>
      <c r="F29" s="189"/>
      <c r="G29" s="189"/>
      <c r="H29" s="187" t="s">
        <v>26</v>
      </c>
      <c r="I29" s="191">
        <f>I6</f>
        <v>0.2</v>
      </c>
      <c r="J29" s="154"/>
    </row>
    <row r="30" spans="1:11" x14ac:dyDescent="0.25">
      <c r="A30" s="154"/>
      <c r="B30" s="154"/>
      <c r="C30" s="154"/>
      <c r="D30" s="154"/>
      <c r="E30" s="154"/>
      <c r="F30" s="192"/>
      <c r="G30" s="192"/>
      <c r="H30" s="193" t="s">
        <v>27</v>
      </c>
      <c r="I30" s="90">
        <f>(I28+K22)</f>
        <v>1.5384</v>
      </c>
      <c r="J30" s="154"/>
    </row>
    <row r="31" spans="1:11" x14ac:dyDescent="0.25">
      <c r="A31" s="154"/>
      <c r="B31" s="154"/>
      <c r="C31" s="154"/>
      <c r="D31" s="154"/>
      <c r="E31" s="154"/>
      <c r="F31" s="192"/>
      <c r="G31" s="192"/>
      <c r="H31" s="193" t="s">
        <v>28</v>
      </c>
      <c r="I31" s="196"/>
      <c r="J31" s="154"/>
    </row>
    <row r="32" spans="1:11" x14ac:dyDescent="0.25">
      <c r="A32" s="154"/>
      <c r="B32" s="294"/>
      <c r="C32" s="294"/>
      <c r="D32" s="294"/>
      <c r="E32" s="294"/>
      <c r="F32" s="287" t="s">
        <v>258</v>
      </c>
      <c r="G32" s="288"/>
      <c r="H32" s="288"/>
      <c r="I32" s="288"/>
      <c r="J32" s="154"/>
    </row>
    <row r="33" spans="1:10" x14ac:dyDescent="0.25">
      <c r="A33" s="154"/>
      <c r="B33" s="294"/>
      <c r="C33" s="294"/>
      <c r="D33" s="294"/>
      <c r="E33" s="294"/>
      <c r="F33" s="288"/>
      <c r="G33" s="288"/>
      <c r="H33" s="288"/>
      <c r="I33" s="288"/>
      <c r="J33" s="154"/>
    </row>
  </sheetData>
  <sheetProtection sheet="1" objects="1" scenarios="1" selectLockedCells="1"/>
  <mergeCells count="13">
    <mergeCell ref="B18:D18"/>
    <mergeCell ref="F18:G18"/>
    <mergeCell ref="H18:I18"/>
    <mergeCell ref="F32:I33"/>
    <mergeCell ref="F2:G2"/>
    <mergeCell ref="F4:G4"/>
    <mergeCell ref="B6:D10"/>
    <mergeCell ref="F6:G6"/>
    <mergeCell ref="F8:G8"/>
    <mergeCell ref="D14:E14"/>
    <mergeCell ref="G14:I17"/>
    <mergeCell ref="D16:E16"/>
    <mergeCell ref="B32:E33"/>
  </mergeCells>
  <conditionalFormatting sqref="B20:B21">
    <cfRule type="cellIs" dxfId="5" priority="4" stopIfTrue="1" operator="greaterThan">
      <formula>1</formula>
    </cfRule>
  </conditionalFormatting>
  <conditionalFormatting sqref="B22:B23">
    <cfRule type="cellIs" dxfId="4" priority="2" operator="greaterThan">
      <formula>1</formula>
    </cfRule>
  </conditionalFormatting>
  <conditionalFormatting sqref="F2:G2">
    <cfRule type="cellIs" dxfId="3" priority="1" operator="greaterThan">
      <formula>50</formula>
    </cfRule>
  </conditionalFormatting>
  <dataValidations count="2">
    <dataValidation type="list" allowBlank="1" showInputMessage="1" showErrorMessage="1" sqref="I6" xr:uid="{0FA21BA1-6486-4B15-8750-7FEE4CD1A056}">
      <formula1>$K$18:$K$19</formula1>
    </dataValidation>
    <dataValidation type="list" allowBlank="1" showInputMessage="1" showErrorMessage="1" sqref="I10" xr:uid="{D0D9F785-74D9-4989-85C3-5B293C3C873B}">
      <formula1>$K$20:$K$21</formula1>
    </dataValidation>
  </dataValidations>
  <pageMargins left="0.7" right="0.7" top="0.75" bottom="0.75" header="0.3" footer="0.3"/>
  <pageSetup scale="75" orientation="portrait" r:id="rId1"/>
  <ignoredErrors>
    <ignoredError sqref="H21:I21" formula="1"/>
  </ignoredError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A0F08-7B60-489C-AA9A-67D42E86576B}">
  <dimension ref="A1:K33"/>
  <sheetViews>
    <sheetView showGridLines="0" showRowColHeaders="0" zoomScale="115" zoomScaleNormal="115" zoomScaleSheetLayoutView="115" workbookViewId="0">
      <selection activeCell="F2" sqref="F2:G2"/>
    </sheetView>
  </sheetViews>
  <sheetFormatPr defaultColWidth="9.140625" defaultRowHeight="15" x14ac:dyDescent="0.25"/>
  <cols>
    <col min="1" max="1" width="0.85546875" customWidth="1"/>
    <col min="2" max="2" width="6.42578125" customWidth="1"/>
    <col min="3" max="3" width="18.5703125" customWidth="1"/>
    <col min="4" max="4" width="12.28515625" customWidth="1"/>
    <col min="5" max="5" width="30.7109375" customWidth="1"/>
    <col min="6" max="6" width="12.7109375" customWidth="1"/>
    <col min="7" max="7" width="12.5703125" customWidth="1"/>
    <col min="8" max="8" width="13.5703125" customWidth="1"/>
    <col min="9" max="9" width="13.28515625" customWidth="1"/>
    <col min="10" max="10" width="2.7109375" customWidth="1"/>
  </cols>
  <sheetData>
    <row r="1" spans="1:10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25">
      <c r="A2" s="170"/>
      <c r="B2" s="170"/>
      <c r="C2" s="170"/>
      <c r="D2" s="170"/>
      <c r="E2" s="171" t="s">
        <v>6</v>
      </c>
      <c r="F2" s="289"/>
      <c r="G2" s="290"/>
      <c r="H2" s="171" t="s">
        <v>7</v>
      </c>
      <c r="I2" s="194">
        <v>24</v>
      </c>
      <c r="J2" s="170"/>
    </row>
    <row r="3" spans="1:10" ht="3" customHeight="1" x14ac:dyDescent="0.25">
      <c r="A3" s="170"/>
      <c r="B3" s="170"/>
      <c r="C3" s="170"/>
      <c r="D3" s="170"/>
      <c r="E3" s="172"/>
      <c r="F3" s="170"/>
      <c r="G3" s="170"/>
      <c r="H3" s="172"/>
      <c r="I3" s="173"/>
      <c r="J3" s="170"/>
    </row>
    <row r="4" spans="1:10" x14ac:dyDescent="0.25">
      <c r="A4" s="170"/>
      <c r="B4" s="170"/>
      <c r="C4" s="170"/>
      <c r="D4" s="170"/>
      <c r="E4" s="172"/>
      <c r="F4" s="289"/>
      <c r="G4" s="290"/>
      <c r="H4" s="171" t="s">
        <v>8</v>
      </c>
      <c r="I4" s="194">
        <v>15</v>
      </c>
      <c r="J4" s="170"/>
    </row>
    <row r="5" spans="1:10" ht="3" customHeight="1" x14ac:dyDescent="0.25">
      <c r="A5" s="170"/>
      <c r="B5" s="170"/>
      <c r="C5" s="170"/>
      <c r="D5" s="170"/>
      <c r="E5" s="172"/>
      <c r="F5" s="170"/>
      <c r="G5" s="170"/>
      <c r="H5" s="171"/>
      <c r="I5" s="173"/>
      <c r="J5" s="170"/>
    </row>
    <row r="6" spans="1:10" x14ac:dyDescent="0.25">
      <c r="A6" s="170"/>
      <c r="B6" s="291" t="s">
        <v>676</v>
      </c>
      <c r="C6" s="291"/>
      <c r="D6" s="291"/>
      <c r="E6" s="171" t="s">
        <v>236</v>
      </c>
      <c r="F6" s="289"/>
      <c r="G6" s="290"/>
      <c r="H6" s="174" t="s">
        <v>26</v>
      </c>
      <c r="I6" s="234">
        <v>0.2</v>
      </c>
      <c r="J6" s="170"/>
    </row>
    <row r="7" spans="1:10" ht="3" customHeight="1" thickBot="1" x14ac:dyDescent="0.3">
      <c r="A7" s="170"/>
      <c r="B7" s="291"/>
      <c r="C7" s="291"/>
      <c r="D7" s="291"/>
      <c r="E7" s="172"/>
      <c r="F7" s="173"/>
      <c r="G7" s="173"/>
      <c r="H7" s="175"/>
      <c r="I7" s="176"/>
      <c r="J7" s="170"/>
    </row>
    <row r="8" spans="1:10" ht="15.75" thickBot="1" x14ac:dyDescent="0.3">
      <c r="A8" s="170"/>
      <c r="B8" s="291"/>
      <c r="C8" s="291"/>
      <c r="D8" s="291"/>
      <c r="E8" s="171" t="s">
        <v>237</v>
      </c>
      <c r="F8" s="289"/>
      <c r="G8" s="290"/>
      <c r="H8" s="174" t="s">
        <v>691</v>
      </c>
      <c r="I8" s="231"/>
      <c r="J8" s="154"/>
    </row>
    <row r="9" spans="1:10" ht="3" customHeight="1" x14ac:dyDescent="0.25">
      <c r="A9" s="170"/>
      <c r="B9" s="291"/>
      <c r="C9" s="291"/>
      <c r="D9" s="291"/>
      <c r="E9" s="171"/>
      <c r="F9" s="170"/>
      <c r="G9" s="170"/>
      <c r="H9" s="172"/>
      <c r="I9" s="154"/>
      <c r="J9" s="154"/>
    </row>
    <row r="10" spans="1:10" x14ac:dyDescent="0.25">
      <c r="A10" s="170"/>
      <c r="B10" s="291"/>
      <c r="C10" s="291"/>
      <c r="D10" s="291"/>
      <c r="E10" s="171" t="s">
        <v>9</v>
      </c>
      <c r="F10" s="195"/>
      <c r="G10" s="170"/>
      <c r="H10" s="235" t="s">
        <v>696</v>
      </c>
      <c r="I10" s="234" t="s">
        <v>681</v>
      </c>
      <c r="J10" s="154"/>
    </row>
    <row r="11" spans="1:10" ht="7.35" customHeight="1" x14ac:dyDescent="0.25">
      <c r="A11" s="170"/>
      <c r="B11" s="170"/>
      <c r="C11" s="170"/>
      <c r="D11" s="170"/>
      <c r="E11" s="170"/>
      <c r="F11" s="170"/>
      <c r="G11" s="170"/>
      <c r="H11" s="170"/>
      <c r="I11" s="170"/>
      <c r="J11" s="170"/>
    </row>
    <row r="12" spans="1:10" x14ac:dyDescent="0.25">
      <c r="A12" s="170"/>
      <c r="B12" s="170"/>
      <c r="C12" s="171" t="s">
        <v>11</v>
      </c>
      <c r="D12" s="170" t="s">
        <v>639</v>
      </c>
      <c r="E12" s="170"/>
      <c r="F12" s="170"/>
      <c r="G12" s="170"/>
      <c r="H12" s="171"/>
      <c r="I12" s="173"/>
      <c r="J12" s="170"/>
    </row>
    <row r="13" spans="1:10" ht="3" customHeight="1" x14ac:dyDescent="0.25">
      <c r="A13" s="170"/>
      <c r="B13" s="170"/>
      <c r="C13" s="171"/>
      <c r="D13" s="170"/>
      <c r="E13" s="170"/>
      <c r="F13" s="170"/>
      <c r="G13" s="170"/>
      <c r="H13" s="171"/>
      <c r="I13" s="173"/>
      <c r="J13" s="170"/>
    </row>
    <row r="14" spans="1:10" x14ac:dyDescent="0.25">
      <c r="A14" s="170"/>
      <c r="B14" s="170"/>
      <c r="C14" s="171" t="s">
        <v>56</v>
      </c>
      <c r="D14" s="289"/>
      <c r="E14" s="290"/>
      <c r="F14" s="170"/>
      <c r="G14" s="292" t="s">
        <v>242</v>
      </c>
      <c r="H14" s="292"/>
      <c r="I14" s="292"/>
      <c r="J14" s="170"/>
    </row>
    <row r="15" spans="1:10" ht="3" customHeight="1" x14ac:dyDescent="0.25">
      <c r="A15" s="170"/>
      <c r="B15" s="170"/>
      <c r="C15" s="171"/>
      <c r="D15" s="170"/>
      <c r="E15" s="170"/>
      <c r="F15" s="170"/>
      <c r="G15" s="292"/>
      <c r="H15" s="292"/>
      <c r="I15" s="292"/>
      <c r="J15" s="170"/>
    </row>
    <row r="16" spans="1:10" x14ac:dyDescent="0.25">
      <c r="A16" s="170"/>
      <c r="B16" s="170"/>
      <c r="C16" s="171" t="s">
        <v>10</v>
      </c>
      <c r="D16" s="289"/>
      <c r="E16" s="290"/>
      <c r="F16" s="170"/>
      <c r="G16" s="292"/>
      <c r="H16" s="292"/>
      <c r="I16" s="292"/>
      <c r="J16" s="170"/>
    </row>
    <row r="17" spans="1:11" ht="7.35" customHeight="1" x14ac:dyDescent="0.25">
      <c r="A17" s="170"/>
      <c r="B17" s="170"/>
      <c r="C17" s="170"/>
      <c r="D17" s="170"/>
      <c r="E17" s="170"/>
      <c r="F17" s="170"/>
      <c r="G17" s="293"/>
      <c r="H17" s="293"/>
      <c r="I17" s="293"/>
      <c r="J17" s="170"/>
    </row>
    <row r="18" spans="1:11" x14ac:dyDescent="0.25">
      <c r="A18" s="170"/>
      <c r="B18" s="284" t="s">
        <v>651</v>
      </c>
      <c r="C18" s="285"/>
      <c r="D18" s="285"/>
      <c r="E18" s="177"/>
      <c r="F18" s="285" t="s">
        <v>60</v>
      </c>
      <c r="G18" s="285"/>
      <c r="H18" s="285" t="s">
        <v>61</v>
      </c>
      <c r="I18" s="286"/>
      <c r="J18" s="207" t="s">
        <v>681</v>
      </c>
      <c r="K18" s="232">
        <v>0.2</v>
      </c>
    </row>
    <row r="19" spans="1:11" x14ac:dyDescent="0.25">
      <c r="A19" s="170"/>
      <c r="B19" s="178" t="s">
        <v>0</v>
      </c>
      <c r="C19" s="179" t="s">
        <v>1</v>
      </c>
      <c r="D19" s="179" t="s">
        <v>29</v>
      </c>
      <c r="E19" s="179"/>
      <c r="F19" s="180" t="s">
        <v>22</v>
      </c>
      <c r="G19" s="180" t="s">
        <v>23</v>
      </c>
      <c r="H19" s="180" t="s">
        <v>22</v>
      </c>
      <c r="I19" s="181" t="s">
        <v>23</v>
      </c>
      <c r="J19" s="207" t="s">
        <v>682</v>
      </c>
      <c r="K19" s="232">
        <v>0.25</v>
      </c>
    </row>
    <row r="20" spans="1:11" x14ac:dyDescent="0.25">
      <c r="A20" s="170"/>
      <c r="B20" s="197">
        <v>1</v>
      </c>
      <c r="C20" s="184" t="s">
        <v>639</v>
      </c>
      <c r="D20" s="184" t="s">
        <v>688</v>
      </c>
      <c r="E20" s="184"/>
      <c r="F20" s="210">
        <v>4.8000000000000001E-2</v>
      </c>
      <c r="G20" s="210">
        <f>IF(B20&gt;0,F20*B20,"")</f>
        <v>4.8000000000000001E-2</v>
      </c>
      <c r="H20" s="185">
        <v>0.52</v>
      </c>
      <c r="I20" s="210">
        <f>IF(B20&gt;0,B20*H20,"")</f>
        <v>0.52</v>
      </c>
      <c r="J20" s="170"/>
      <c r="K20" s="207" t="s">
        <v>681</v>
      </c>
    </row>
    <row r="21" spans="1:11" x14ac:dyDescent="0.25">
      <c r="A21" s="170"/>
      <c r="B21" s="229"/>
      <c r="C21" s="214"/>
      <c r="D21" s="2" t="s">
        <v>690</v>
      </c>
      <c r="E21" s="214"/>
      <c r="F21" s="211">
        <v>0</v>
      </c>
      <c r="G21" s="211">
        <f>F21</f>
        <v>0</v>
      </c>
      <c r="H21" s="21">
        <f>(I8*1.1)/24</f>
        <v>0</v>
      </c>
      <c r="I21" s="211">
        <f>H21</f>
        <v>0</v>
      </c>
      <c r="J21" s="170"/>
      <c r="K21" s="207" t="s">
        <v>682</v>
      </c>
    </row>
    <row r="22" spans="1:11" x14ac:dyDescent="0.25">
      <c r="A22" s="170"/>
      <c r="B22" s="223"/>
      <c r="C22" s="215" t="s">
        <v>672</v>
      </c>
      <c r="D22" s="214" t="s">
        <v>673</v>
      </c>
      <c r="E22" s="214"/>
      <c r="F22" s="211">
        <v>2E-3</v>
      </c>
      <c r="G22" s="209" t="str">
        <f t="shared" ref="G22:G23" si="0">IF(B22&gt;0,F22*B22,"")</f>
        <v/>
      </c>
      <c r="H22" s="211">
        <v>0.56200000000000006</v>
      </c>
      <c r="I22" s="211" t="str">
        <f t="shared" ref="I22:I23" si="1">IF(B22&gt;0,B22*H22,"")</f>
        <v/>
      </c>
      <c r="J22" s="170"/>
      <c r="K22" s="233">
        <f>(I28*I29)</f>
        <v>0.25640000000000002</v>
      </c>
    </row>
    <row r="23" spans="1:11" x14ac:dyDescent="0.25">
      <c r="A23" s="170"/>
      <c r="B23" s="225"/>
      <c r="C23" s="215" t="s">
        <v>674</v>
      </c>
      <c r="D23" s="217" t="s">
        <v>675</v>
      </c>
      <c r="E23" s="217"/>
      <c r="F23" s="209">
        <v>4.8000000000000001E-2</v>
      </c>
      <c r="G23" s="209" t="str">
        <f t="shared" si="0"/>
        <v/>
      </c>
      <c r="H23" s="209">
        <v>5.1999999999999998E-2</v>
      </c>
      <c r="I23" s="211" t="str">
        <f t="shared" si="1"/>
        <v/>
      </c>
      <c r="J23" s="170"/>
    </row>
    <row r="24" spans="1:11" x14ac:dyDescent="0.25">
      <c r="A24" s="170"/>
      <c r="B24" s="199"/>
      <c r="C24" s="2"/>
      <c r="D24" s="2"/>
      <c r="E24" s="2"/>
      <c r="F24" s="171" t="s">
        <v>24</v>
      </c>
      <c r="G24" s="186">
        <f>SUM(G20:G23)</f>
        <v>4.8000000000000001E-2</v>
      </c>
      <c r="H24" s="171" t="s">
        <v>25</v>
      </c>
      <c r="I24" s="186">
        <f>SUM(I20:I23)</f>
        <v>0.52</v>
      </c>
      <c r="J24" s="170"/>
    </row>
    <row r="25" spans="1:11" x14ac:dyDescent="0.25">
      <c r="A25" s="170"/>
      <c r="B25" s="2"/>
      <c r="C25" s="2"/>
      <c r="D25" s="2"/>
      <c r="E25" s="2"/>
      <c r="F25" s="171" t="s">
        <v>7</v>
      </c>
      <c r="G25" s="171">
        <f>I2</f>
        <v>24</v>
      </c>
      <c r="H25" s="171" t="s">
        <v>8</v>
      </c>
      <c r="I25" s="171">
        <f>I4</f>
        <v>15</v>
      </c>
      <c r="J25" s="170"/>
    </row>
    <row r="26" spans="1:11" x14ac:dyDescent="0.25">
      <c r="A26" s="154"/>
      <c r="B26" s="154"/>
      <c r="C26" s="154"/>
      <c r="D26" s="154"/>
      <c r="E26" s="154"/>
      <c r="F26" s="187" t="s">
        <v>657</v>
      </c>
      <c r="G26" s="187">
        <f>G24*G25</f>
        <v>1.1520000000000001</v>
      </c>
      <c r="H26" s="187" t="s">
        <v>657</v>
      </c>
      <c r="I26" s="188">
        <f>(I25/60)*I24</f>
        <v>0.13</v>
      </c>
      <c r="J26" s="154"/>
    </row>
    <row r="27" spans="1:11" x14ac:dyDescent="0.25">
      <c r="A27" s="154"/>
      <c r="B27" s="154"/>
      <c r="C27" s="154"/>
      <c r="D27" s="154"/>
      <c r="E27" s="154"/>
      <c r="F27" s="187"/>
      <c r="G27" s="154"/>
      <c r="H27" s="154"/>
      <c r="I27" s="154"/>
      <c r="J27" s="154"/>
    </row>
    <row r="28" spans="1:11" x14ac:dyDescent="0.25">
      <c r="A28" s="154"/>
      <c r="B28" s="154"/>
      <c r="C28" s="154"/>
      <c r="D28" s="154"/>
      <c r="E28" s="154"/>
      <c r="F28" s="189"/>
      <c r="G28" s="189"/>
      <c r="H28" s="187" t="s">
        <v>55</v>
      </c>
      <c r="I28" s="190">
        <f>I26+G26</f>
        <v>1.282</v>
      </c>
      <c r="J28" s="154"/>
    </row>
    <row r="29" spans="1:11" x14ac:dyDescent="0.25">
      <c r="A29" s="154"/>
      <c r="B29" s="154"/>
      <c r="C29" s="154"/>
      <c r="D29" s="154"/>
      <c r="E29" s="154"/>
      <c r="F29" s="189"/>
      <c r="G29" s="189"/>
      <c r="H29" s="187" t="s">
        <v>26</v>
      </c>
      <c r="I29" s="191">
        <f>I6</f>
        <v>0.2</v>
      </c>
      <c r="J29" s="154"/>
    </row>
    <row r="30" spans="1:11" x14ac:dyDescent="0.25">
      <c r="A30" s="154"/>
      <c r="B30" s="154"/>
      <c r="C30" s="154"/>
      <c r="D30" s="154"/>
      <c r="E30" s="154"/>
      <c r="F30" s="192"/>
      <c r="G30" s="192"/>
      <c r="H30" s="193" t="s">
        <v>27</v>
      </c>
      <c r="I30" s="90">
        <f>(I28+K22)</f>
        <v>1.5384</v>
      </c>
      <c r="J30" s="154"/>
    </row>
    <row r="31" spans="1:11" x14ac:dyDescent="0.25">
      <c r="A31" s="154"/>
      <c r="B31" s="154"/>
      <c r="C31" s="154"/>
      <c r="D31" s="154"/>
      <c r="E31" s="154"/>
      <c r="F31" s="192"/>
      <c r="G31" s="192"/>
      <c r="H31" s="193" t="s">
        <v>28</v>
      </c>
      <c r="I31" s="196"/>
      <c r="J31" s="154"/>
    </row>
    <row r="32" spans="1:11" x14ac:dyDescent="0.25">
      <c r="A32" s="154"/>
      <c r="B32" s="294"/>
      <c r="C32" s="294"/>
      <c r="D32" s="294"/>
      <c r="E32" s="294"/>
      <c r="F32" s="287" t="s">
        <v>258</v>
      </c>
      <c r="G32" s="288"/>
      <c r="H32" s="288"/>
      <c r="I32" s="288"/>
      <c r="J32" s="154"/>
    </row>
    <row r="33" spans="1:10" x14ac:dyDescent="0.25">
      <c r="A33" s="154"/>
      <c r="B33" s="294"/>
      <c r="C33" s="294"/>
      <c r="D33" s="294"/>
      <c r="E33" s="294"/>
      <c r="F33" s="288"/>
      <c r="G33" s="288"/>
      <c r="H33" s="288"/>
      <c r="I33" s="288"/>
      <c r="J33" s="154"/>
    </row>
  </sheetData>
  <sheetProtection sheet="1" objects="1" scenarios="1" selectLockedCells="1"/>
  <mergeCells count="13">
    <mergeCell ref="F2:G2"/>
    <mergeCell ref="F4:G4"/>
    <mergeCell ref="B6:D10"/>
    <mergeCell ref="F6:G6"/>
    <mergeCell ref="F8:G8"/>
    <mergeCell ref="D16:E16"/>
    <mergeCell ref="D14:E14"/>
    <mergeCell ref="G14:I17"/>
    <mergeCell ref="F32:I33"/>
    <mergeCell ref="B18:D18"/>
    <mergeCell ref="F18:G18"/>
    <mergeCell ref="H18:I18"/>
    <mergeCell ref="B32:E33"/>
  </mergeCells>
  <conditionalFormatting sqref="B20:B21">
    <cfRule type="cellIs" dxfId="2" priority="4" stopIfTrue="1" operator="greaterThan">
      <formula>1</formula>
    </cfRule>
  </conditionalFormatting>
  <conditionalFormatting sqref="B22:B23">
    <cfRule type="cellIs" dxfId="1" priority="2" operator="greaterThan">
      <formula>1</formula>
    </cfRule>
  </conditionalFormatting>
  <conditionalFormatting sqref="F2:G2">
    <cfRule type="cellIs" dxfId="0" priority="1" operator="greaterThan">
      <formula>100</formula>
    </cfRule>
  </conditionalFormatting>
  <dataValidations count="2">
    <dataValidation type="list" allowBlank="1" showInputMessage="1" showErrorMessage="1" sqref="I10" xr:uid="{B47AF96A-61BF-4842-9177-3444F8F9D7AE}">
      <formula1>$K$20:$K$21</formula1>
    </dataValidation>
    <dataValidation type="list" allowBlank="1" showInputMessage="1" showErrorMessage="1" sqref="I6" xr:uid="{C8BBAD7E-AB53-4864-A789-8C7CD4DCDCEB}">
      <formula1>$K$18:$K$19</formula1>
    </dataValidation>
  </dataValidations>
  <pageMargins left="0.7" right="0.7" top="0.75" bottom="0.75" header="0.3" footer="0.3"/>
  <pageSetup scale="69" orientation="portrait" r:id="rId1"/>
  <ignoredErrors>
    <ignoredError sqref="G21:H21 I21" 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D10B1D4B84D54BA6E56530EEE77253" ma:contentTypeVersion="9" ma:contentTypeDescription="Create a new document." ma:contentTypeScope="" ma:versionID="e0b01c2f59d844907a0ba57aa00ef7e0">
  <xsd:schema xmlns:xsd="http://www.w3.org/2001/XMLSchema" xmlns:xs="http://www.w3.org/2001/XMLSchema" xmlns:p="http://schemas.microsoft.com/office/2006/metadata/properties" xmlns:ns2="89c9dcfb-ef0e-4137-a54f-e699a02807c4" targetNamespace="http://schemas.microsoft.com/office/2006/metadata/properties" ma:root="true" ma:fieldsID="107c1e71946c4c4f5d5e27028c6ce647" ns2:_="">
    <xsd:import namespace="89c9dcfb-ef0e-4137-a54f-e699a02807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9dcfb-ef0e-4137-a54f-e699a02807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1EC7B7-40C6-4629-B5BA-44D7A56FAF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c9dcfb-ef0e-4137-a54f-e699a02807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079B22-2A15-4F2C-BD91-840AB9ACFD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D8F6F3-1B3F-4409-9FD3-A911328C69C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89c9dcfb-ef0e-4137-a54f-e699a02807c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18</vt:i4>
      </vt:variant>
    </vt:vector>
  </HeadingPairs>
  <TitlesOfParts>
    <vt:vector size="29" baseType="lpstr">
      <vt:lpstr>AFC-1000V</vt:lpstr>
      <vt:lpstr>FFT-1000</vt:lpstr>
      <vt:lpstr>SCA-2525</vt:lpstr>
      <vt:lpstr>SCA-2570</vt:lpstr>
      <vt:lpstr>SCA-5025</vt:lpstr>
      <vt:lpstr>SCA-5070</vt:lpstr>
      <vt:lpstr>SCA-10070</vt:lpstr>
      <vt:lpstr>DCA-5025</vt:lpstr>
      <vt:lpstr>DCA-10025</vt:lpstr>
      <vt:lpstr>User Defined</vt:lpstr>
      <vt:lpstr>Device Database</vt:lpstr>
      <vt:lpstr>Conv_Detectors</vt:lpstr>
      <vt:lpstr>Horn_Strobes</vt:lpstr>
      <vt:lpstr>Horns</vt:lpstr>
      <vt:lpstr>MiniHorns</vt:lpstr>
      <vt:lpstr>Other_Notification</vt:lpstr>
      <vt:lpstr>PLINK_Devices</vt:lpstr>
      <vt:lpstr>'AFC-1000V'!Print_Area</vt:lpstr>
      <vt:lpstr>'DCA-10025'!Print_Area</vt:lpstr>
      <vt:lpstr>'DCA-5025'!Print_Area</vt:lpstr>
      <vt:lpstr>'FFT-1000'!Print_Area</vt:lpstr>
      <vt:lpstr>'SCA-10070'!Print_Area</vt:lpstr>
      <vt:lpstr>'SCA-2525'!Print_Area</vt:lpstr>
      <vt:lpstr>'SCA-2570'!Print_Area</vt:lpstr>
      <vt:lpstr>'SCA-5025'!Print_Area</vt:lpstr>
      <vt:lpstr>'SCA-5070'!Print_Area</vt:lpstr>
      <vt:lpstr>SLC_Aux_Power</vt:lpstr>
      <vt:lpstr>Strobes</vt:lpstr>
      <vt:lpstr>User_Defined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Summers;Terry Gardner</dc:creator>
  <cp:lastModifiedBy>Tony Moore</cp:lastModifiedBy>
  <cp:lastPrinted>2022-09-30T14:47:16Z</cp:lastPrinted>
  <dcterms:created xsi:type="dcterms:W3CDTF">2011-12-25T02:49:30Z</dcterms:created>
  <dcterms:modified xsi:type="dcterms:W3CDTF">2025-04-04T18:21:42Z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0x010100D1D10B1D4B84D54BA6E56530EEE77253</vt:lpwstr>
  </property>
</Properties>
</file>