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CO PRE RELEASE FILES\220210 Project Eskimo\R &amp; D\Battery Calculators\"/>
    </mc:Choice>
  </mc:AlternateContent>
  <xr:revisionPtr revIDLastSave="0" documentId="13_ncr:1_{ADC8B0CB-90A9-414F-8448-B496575EB225}" xr6:coauthVersionLast="47" xr6:coauthVersionMax="47" xr10:uidLastSave="{00000000-0000-0000-0000-000000000000}"/>
  <bookViews>
    <workbookView xWindow="-108" yWindow="-108" windowWidth="23256" windowHeight="12576" tabRatio="825" xr2:uid="{00000000-000D-0000-FFFF-FFFF00000000}"/>
  </bookViews>
  <sheets>
    <sheet name="EVAX-X70" sheetId="14" r:id="rId1"/>
    <sheet name="SCA-2525" sheetId="5" r:id="rId2"/>
    <sheet name="SCA-2570" sheetId="6" r:id="rId3"/>
    <sheet name="SCA-5025" sheetId="7" r:id="rId4"/>
    <sheet name="SCA-5070" sheetId="8" r:id="rId5"/>
    <sheet name="SCA-5070INT" sheetId="12" r:id="rId6"/>
    <sheet name="SCA-10070" sheetId="9" r:id="rId7"/>
    <sheet name="DCA-5025" sheetId="10" r:id="rId8"/>
    <sheet name="DCA-10025" sheetId="11" r:id="rId9"/>
    <sheet name="FFT-1000" sheetId="4" r:id="rId10"/>
    <sheet name="PSN-1000" sheetId="15" r:id="rId11"/>
    <sheet name="Device Database" sheetId="2" state="hidden" r:id="rId12"/>
  </sheets>
  <externalReferences>
    <externalReference r:id="rId13"/>
  </externalReferences>
  <definedNames>
    <definedName name="_xlnm._FilterDatabase" localSheetId="11" hidden="1">'Device Database'!$B$1:$D$143</definedName>
    <definedName name="Conv_Detectors">'Device Database'!$B$348:$B$354</definedName>
    <definedName name="Horn_Strobes">'Device Database'!$B$4:$B$143</definedName>
    <definedName name="Horns">'Device Database'!$B$291:$B$303</definedName>
    <definedName name="MiniHorns">'Device Database'!$B$308:$B$311</definedName>
    <definedName name="Other_Notification">'Device Database'!$B$315:$B$327</definedName>
    <definedName name="PLINK_Devices">'Device Database'!$B$358:$B$360</definedName>
    <definedName name="_xlnm.Print_Area" localSheetId="8">'DCA-10025'!$A$1:$J$33</definedName>
    <definedName name="_xlnm.Print_Area" localSheetId="7">'DCA-5025'!$A$1:$J$33</definedName>
    <definedName name="_xlnm.Print_Area" localSheetId="0">'EVAX-X70'!$A$1:$J$47</definedName>
    <definedName name="_xlnm.Print_Area" localSheetId="9">'FFT-1000'!$A$1:$J$32</definedName>
    <definedName name="_xlnm.Print_Area" localSheetId="10">'PSN-1000'!$A$1:$J$192</definedName>
    <definedName name="_xlnm.Print_Area" localSheetId="6">'SCA-10070'!$A$1:$J$31</definedName>
    <definedName name="_xlnm.Print_Area" localSheetId="1">'SCA-2525'!$A$1:$J$31</definedName>
    <definedName name="_xlnm.Print_Area" localSheetId="2">'SCA-2570'!$A$1:$J$31</definedName>
    <definedName name="_xlnm.Print_Area" localSheetId="3">'SCA-5025'!$A$1:$J$31</definedName>
    <definedName name="_xlnm.Print_Area" localSheetId="4">'SCA-5070'!$A$1:$J$31</definedName>
    <definedName name="_xlnm.Print_Area" localSheetId="5">'SCA-5070INT'!$A$1:$J$31</definedName>
    <definedName name="SLC_Aux_Power">'Device Database'!$B$332:$B$344</definedName>
    <definedName name="Strobes">'Device Database'!$B$148:$B$274</definedName>
    <definedName name="User_Defined">#REF!</definedName>
  </definedNames>
  <calcPr calcId="191029"/>
  <customWorkbookViews>
    <customWorkbookView name="Information Technology - Personal View" guid="{86C03389-4201-46C5-89A4-1E328CDDBF1A}" mergeInterval="0" personalView="1" maximized="1" windowWidth="1061" windowHeight="86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5" l="1"/>
  <c r="I28" i="15"/>
  <c r="G20" i="15"/>
  <c r="G21" i="15" s="1"/>
  <c r="G48" i="15" s="1"/>
  <c r="I20" i="15"/>
  <c r="I21" i="15" s="1"/>
  <c r="I48" i="15" s="1"/>
  <c r="G24" i="15"/>
  <c r="I24" i="15"/>
  <c r="G25" i="15"/>
  <c r="I25" i="15"/>
  <c r="G26" i="15"/>
  <c r="I26" i="15"/>
  <c r="G27" i="15"/>
  <c r="I27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C39" i="15"/>
  <c r="D39" i="15"/>
  <c r="F39" i="15"/>
  <c r="C40" i="15"/>
  <c r="D40" i="15"/>
  <c r="F40" i="15"/>
  <c r="C41" i="15"/>
  <c r="D41" i="15"/>
  <c r="F41" i="15"/>
  <c r="C42" i="15"/>
  <c r="D42" i="15"/>
  <c r="F42" i="15"/>
  <c r="C43" i="15"/>
  <c r="D43" i="15"/>
  <c r="F43" i="15"/>
  <c r="C44" i="15"/>
  <c r="D44" i="15"/>
  <c r="F44" i="15"/>
  <c r="D51" i="15"/>
  <c r="D52" i="15" s="1"/>
  <c r="G52" i="15"/>
  <c r="I52" i="15"/>
  <c r="D53" i="15"/>
  <c r="I56" i="15"/>
  <c r="G61" i="15"/>
  <c r="I61" i="15"/>
  <c r="I63" i="15"/>
  <c r="C66" i="15"/>
  <c r="D68" i="15"/>
  <c r="F68" i="15" s="1"/>
  <c r="F72" i="15"/>
  <c r="G72" i="15" s="1"/>
  <c r="H72" i="15"/>
  <c r="I72" i="15" s="1"/>
  <c r="F73" i="15"/>
  <c r="G73" i="15" s="1"/>
  <c r="H73" i="15"/>
  <c r="I73" i="15" s="1"/>
  <c r="F74" i="15"/>
  <c r="G74" i="15" s="1"/>
  <c r="H74" i="15"/>
  <c r="I74" i="15" s="1"/>
  <c r="F75" i="15"/>
  <c r="G75" i="15" s="1"/>
  <c r="H75" i="15"/>
  <c r="I75" i="15" s="1"/>
  <c r="F76" i="15"/>
  <c r="G76" i="15" s="1"/>
  <c r="H76" i="15"/>
  <c r="I76" i="15" s="1"/>
  <c r="G77" i="15"/>
  <c r="I77" i="15"/>
  <c r="G78" i="15"/>
  <c r="I78" i="15"/>
  <c r="G79" i="15"/>
  <c r="I79" i="15"/>
  <c r="G80" i="15"/>
  <c r="I80" i="15"/>
  <c r="G81" i="15"/>
  <c r="I81" i="15"/>
  <c r="B82" i="15"/>
  <c r="I84" i="15"/>
  <c r="C87" i="15"/>
  <c r="D89" i="15"/>
  <c r="F89" i="15" s="1"/>
  <c r="F93" i="15"/>
  <c r="G93" i="15" s="1"/>
  <c r="H93" i="15"/>
  <c r="I93" i="15" s="1"/>
  <c r="F94" i="15"/>
  <c r="G94" i="15" s="1"/>
  <c r="H94" i="15"/>
  <c r="I94" i="15" s="1"/>
  <c r="F95" i="15"/>
  <c r="G95" i="15" s="1"/>
  <c r="H95" i="15"/>
  <c r="I95" i="15" s="1"/>
  <c r="F96" i="15"/>
  <c r="G96" i="15" s="1"/>
  <c r="H96" i="15"/>
  <c r="I96" i="15" s="1"/>
  <c r="F97" i="15"/>
  <c r="G97" i="15" s="1"/>
  <c r="H97" i="15"/>
  <c r="I97" i="15" s="1"/>
  <c r="G98" i="15"/>
  <c r="I98" i="15"/>
  <c r="G99" i="15"/>
  <c r="I99" i="15"/>
  <c r="G100" i="15"/>
  <c r="I100" i="15"/>
  <c r="G101" i="15"/>
  <c r="I101" i="15"/>
  <c r="G102" i="15"/>
  <c r="I102" i="15"/>
  <c r="B103" i="15"/>
  <c r="I105" i="15"/>
  <c r="C108" i="15"/>
  <c r="D110" i="15"/>
  <c r="F110" i="15" s="1"/>
  <c r="F114" i="15"/>
  <c r="G114" i="15" s="1"/>
  <c r="H114" i="15"/>
  <c r="I114" i="15" s="1"/>
  <c r="F115" i="15"/>
  <c r="G115" i="15" s="1"/>
  <c r="H115" i="15"/>
  <c r="I115" i="15" s="1"/>
  <c r="F116" i="15"/>
  <c r="G116" i="15" s="1"/>
  <c r="H116" i="15"/>
  <c r="I116" i="15" s="1"/>
  <c r="F117" i="15"/>
  <c r="G117" i="15" s="1"/>
  <c r="H117" i="15"/>
  <c r="I117" i="15" s="1"/>
  <c r="F118" i="15"/>
  <c r="G118" i="15" s="1"/>
  <c r="H118" i="15"/>
  <c r="I118" i="15" s="1"/>
  <c r="G119" i="15"/>
  <c r="I119" i="15"/>
  <c r="G120" i="15"/>
  <c r="I120" i="15"/>
  <c r="G121" i="15"/>
  <c r="G122" i="15"/>
  <c r="I122" i="15"/>
  <c r="G123" i="15"/>
  <c r="I123" i="15"/>
  <c r="B124" i="15"/>
  <c r="I129" i="15"/>
  <c r="C132" i="15"/>
  <c r="D134" i="15"/>
  <c r="F134" i="15" s="1"/>
  <c r="F138" i="15"/>
  <c r="G138" i="15" s="1"/>
  <c r="H138" i="15"/>
  <c r="I138" i="15" s="1"/>
  <c r="F139" i="15"/>
  <c r="G139" i="15" s="1"/>
  <c r="H139" i="15"/>
  <c r="I139" i="15" s="1"/>
  <c r="F140" i="15"/>
  <c r="G140" i="15" s="1"/>
  <c r="H140" i="15"/>
  <c r="I140" i="15" s="1"/>
  <c r="F141" i="15"/>
  <c r="G141" i="15" s="1"/>
  <c r="H141" i="15"/>
  <c r="I141" i="15" s="1"/>
  <c r="F142" i="15"/>
  <c r="G142" i="15" s="1"/>
  <c r="H142" i="15"/>
  <c r="I142" i="15" s="1"/>
  <c r="G143" i="15"/>
  <c r="I143" i="15"/>
  <c r="G144" i="15"/>
  <c r="I144" i="15"/>
  <c r="G145" i="15"/>
  <c r="I145" i="15"/>
  <c r="G146" i="15"/>
  <c r="I146" i="15"/>
  <c r="G147" i="15"/>
  <c r="I147" i="15"/>
  <c r="B148" i="15"/>
  <c r="I150" i="15"/>
  <c r="C153" i="15"/>
  <c r="D155" i="15"/>
  <c r="F155" i="15" s="1"/>
  <c r="F159" i="15"/>
  <c r="G159" i="15" s="1"/>
  <c r="H159" i="15"/>
  <c r="I159" i="15" s="1"/>
  <c r="F160" i="15"/>
  <c r="G160" i="15" s="1"/>
  <c r="H160" i="15"/>
  <c r="I160" i="15" s="1"/>
  <c r="F161" i="15"/>
  <c r="G161" i="15" s="1"/>
  <c r="H161" i="15"/>
  <c r="I161" i="15" s="1"/>
  <c r="F162" i="15"/>
  <c r="G162" i="15" s="1"/>
  <c r="H162" i="15"/>
  <c r="I162" i="15" s="1"/>
  <c r="F163" i="15"/>
  <c r="G163" i="15" s="1"/>
  <c r="H163" i="15"/>
  <c r="I163" i="15" s="1"/>
  <c r="G164" i="15"/>
  <c r="I164" i="15"/>
  <c r="G165" i="15"/>
  <c r="I165" i="15"/>
  <c r="G166" i="15"/>
  <c r="I166" i="15"/>
  <c r="G167" i="15"/>
  <c r="I167" i="15"/>
  <c r="G168" i="15"/>
  <c r="I168" i="15"/>
  <c r="B169" i="15"/>
  <c r="I171" i="15"/>
  <c r="C174" i="15"/>
  <c r="D176" i="15"/>
  <c r="F176" i="15" s="1"/>
  <c r="F180" i="15"/>
  <c r="G180" i="15" s="1"/>
  <c r="H180" i="15"/>
  <c r="I180" i="15" s="1"/>
  <c r="F181" i="15"/>
  <c r="G181" i="15" s="1"/>
  <c r="H181" i="15"/>
  <c r="I181" i="15" s="1"/>
  <c r="F182" i="15"/>
  <c r="G182" i="15" s="1"/>
  <c r="H182" i="15"/>
  <c r="I182" i="15" s="1"/>
  <c r="F183" i="15"/>
  <c r="G183" i="15" s="1"/>
  <c r="H183" i="15"/>
  <c r="I183" i="15" s="1"/>
  <c r="F184" i="15"/>
  <c r="G184" i="15" s="1"/>
  <c r="H184" i="15"/>
  <c r="I184" i="15" s="1"/>
  <c r="G185" i="15"/>
  <c r="I185" i="15"/>
  <c r="G186" i="15"/>
  <c r="I186" i="15"/>
  <c r="G187" i="15"/>
  <c r="I187" i="15"/>
  <c r="G188" i="15"/>
  <c r="I188" i="15"/>
  <c r="G189" i="15"/>
  <c r="I189" i="15"/>
  <c r="B190" i="15"/>
  <c r="I35" i="15" l="1"/>
  <c r="I49" i="15" s="1"/>
  <c r="G35" i="15"/>
  <c r="G103" i="15"/>
  <c r="G40" i="15" s="1"/>
  <c r="I124" i="15"/>
  <c r="I41" i="15" s="1"/>
  <c r="G190" i="15"/>
  <c r="G44" i="15" s="1"/>
  <c r="I148" i="15"/>
  <c r="I42" i="15" s="1"/>
  <c r="I169" i="15"/>
  <c r="I43" i="15" s="1"/>
  <c r="G134" i="15"/>
  <c r="H134" i="15" s="1"/>
  <c r="G148" i="15"/>
  <c r="G42" i="15" s="1"/>
  <c r="I103" i="15"/>
  <c r="I40" i="15" s="1"/>
  <c r="I190" i="15"/>
  <c r="I44" i="15" s="1"/>
  <c r="G155" i="15"/>
  <c r="H155" i="15" s="1"/>
  <c r="G110" i="15"/>
  <c r="H110" i="15" s="1"/>
  <c r="G124" i="15"/>
  <c r="G41" i="15" s="1"/>
  <c r="G176" i="15"/>
  <c r="H176" i="15" s="1"/>
  <c r="I82" i="15"/>
  <c r="I39" i="15" s="1"/>
  <c r="G68" i="15"/>
  <c r="H68" i="15" s="1"/>
  <c r="G89" i="15"/>
  <c r="H89" i="15" s="1"/>
  <c r="G49" i="15"/>
  <c r="G169" i="15"/>
  <c r="G43" i="15" s="1"/>
  <c r="G82" i="15"/>
  <c r="G39" i="15" s="1"/>
  <c r="G20" i="14"/>
  <c r="I20" i="14"/>
  <c r="G22" i="14"/>
  <c r="H22" i="14"/>
  <c r="I22" i="14" s="1"/>
  <c r="G26" i="14"/>
  <c r="I26" i="14"/>
  <c r="G27" i="14"/>
  <c r="I27" i="14"/>
  <c r="G28" i="14"/>
  <c r="I28" i="14"/>
  <c r="G29" i="14"/>
  <c r="I29" i="14"/>
  <c r="G21" i="14"/>
  <c r="I21" i="14"/>
  <c r="G30" i="14"/>
  <c r="I30" i="14"/>
  <c r="G31" i="14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9" i="14"/>
  <c r="I39" i="14"/>
  <c r="I43" i="14"/>
  <c r="H21" i="12"/>
  <c r="I21" i="12" s="1"/>
  <c r="I27" i="12"/>
  <c r="I23" i="12"/>
  <c r="G23" i="12"/>
  <c r="G21" i="12"/>
  <c r="I20" i="12"/>
  <c r="G20" i="12"/>
  <c r="G22" i="12" s="1"/>
  <c r="G24" i="12" s="1"/>
  <c r="G45" i="15" l="1"/>
  <c r="G50" i="15" s="1"/>
  <c r="G51" i="15" s="1"/>
  <c r="G53" i="15" s="1"/>
  <c r="I45" i="15"/>
  <c r="I50" i="15" s="1"/>
  <c r="I51" i="15" s="1"/>
  <c r="I53" i="15" s="1"/>
  <c r="I23" i="14"/>
  <c r="G23" i="14"/>
  <c r="I38" i="14"/>
  <c r="G38" i="14"/>
  <c r="I22" i="12"/>
  <c r="I24" i="12" s="1"/>
  <c r="I26" i="12" s="1"/>
  <c r="I30" i="10"/>
  <c r="I28" i="7"/>
  <c r="I28" i="6"/>
  <c r="H21" i="11"/>
  <c r="I21" i="11" s="1"/>
  <c r="G21" i="11"/>
  <c r="H21" i="10"/>
  <c r="I21" i="10" s="1"/>
  <c r="G21" i="10"/>
  <c r="H21" i="9"/>
  <c r="I21" i="9" s="1"/>
  <c r="G21" i="9"/>
  <c r="I21" i="8"/>
  <c r="G21" i="8"/>
  <c r="G24" i="7"/>
  <c r="G22" i="7"/>
  <c r="H21" i="7"/>
  <c r="I21" i="7" s="1"/>
  <c r="I22" i="7" s="1"/>
  <c r="I24" i="7" s="1"/>
  <c r="G21" i="7"/>
  <c r="G22" i="6"/>
  <c r="H21" i="6"/>
  <c r="I21" i="6" s="1"/>
  <c r="I22" i="6" s="1"/>
  <c r="G21" i="6"/>
  <c r="H21" i="5"/>
  <c r="I21" i="5" s="1"/>
  <c r="G21" i="5"/>
  <c r="I23" i="11"/>
  <c r="G23" i="11"/>
  <c r="G22" i="11"/>
  <c r="G24" i="11" s="1"/>
  <c r="G22" i="10"/>
  <c r="I23" i="10"/>
  <c r="G23" i="10"/>
  <c r="I55" i="15" l="1"/>
  <c r="L38" i="15" s="1"/>
  <c r="I57" i="15" s="1"/>
  <c r="G40" i="14"/>
  <c r="I40" i="14"/>
  <c r="K22" i="12"/>
  <c r="I28" i="12" s="1"/>
  <c r="G24" i="10"/>
  <c r="I22" i="11"/>
  <c r="I24" i="11" s="1"/>
  <c r="I22" i="10"/>
  <c r="I24" i="10" s="1"/>
  <c r="I42" i="14" l="1"/>
  <c r="K38" i="14" s="1"/>
  <c r="I44" i="14" s="1"/>
  <c r="I20" i="5"/>
  <c r="I22" i="5" s="1"/>
  <c r="I20" i="8" l="1"/>
  <c r="I22" i="8" s="1"/>
  <c r="G20" i="7"/>
  <c r="G20" i="6"/>
  <c r="G20" i="4"/>
  <c r="G20" i="11"/>
  <c r="G20" i="10"/>
  <c r="I20" i="9"/>
  <c r="I22" i="9" s="1"/>
  <c r="G20" i="5"/>
  <c r="G22" i="5" s="1"/>
  <c r="I20" i="10" l="1"/>
  <c r="I20" i="7"/>
  <c r="I20" i="6"/>
  <c r="I20" i="11"/>
  <c r="G20" i="9"/>
  <c r="G22" i="9" s="1"/>
  <c r="G20" i="8"/>
  <c r="G22" i="8" s="1"/>
  <c r="I20" i="4"/>
  <c r="I29" i="11" l="1"/>
  <c r="K22" i="11" s="1"/>
  <c r="I30" i="11" s="1"/>
  <c r="I25" i="11"/>
  <c r="G25" i="11"/>
  <c r="G26" i="11"/>
  <c r="I29" i="10" l="1"/>
  <c r="K22" i="10" s="1"/>
  <c r="I25" i="10"/>
  <c r="G25" i="10"/>
  <c r="G26" i="10" l="1"/>
  <c r="I27" i="9"/>
  <c r="I23" i="9"/>
  <c r="G23" i="9"/>
  <c r="G24" i="9" s="1"/>
  <c r="I27" i="8" l="1"/>
  <c r="I23" i="8"/>
  <c r="G23" i="8"/>
  <c r="G24" i="8" s="1"/>
  <c r="I27" i="7" l="1"/>
  <c r="K22" i="7" s="1"/>
  <c r="I23" i="7"/>
  <c r="G23" i="7"/>
  <c r="I27" i="6" l="1"/>
  <c r="K22" i="6" s="1"/>
  <c r="I23" i="6"/>
  <c r="G23" i="6"/>
  <c r="G24" i="6" s="1"/>
  <c r="I27" i="5" l="1"/>
  <c r="K22" i="5" s="1"/>
  <c r="I28" i="5" s="1"/>
  <c r="I23" i="5"/>
  <c r="G23" i="5"/>
  <c r="I28" i="4" l="1"/>
  <c r="K22" i="4" s="1"/>
  <c r="I29" i="4" s="1"/>
  <c r="I24" i="4"/>
  <c r="G24" i="4"/>
  <c r="I22" i="4"/>
  <c r="G22" i="4"/>
  <c r="I21" i="4"/>
  <c r="G21" i="4"/>
  <c r="I23" i="4" l="1"/>
  <c r="I25" i="4" s="1"/>
  <c r="G23" i="4"/>
  <c r="G25" i="4" s="1"/>
  <c r="I27" i="4" l="1"/>
  <c r="G24" i="5" l="1"/>
  <c r="I26" i="10"/>
  <c r="I28" i="10" s="1"/>
  <c r="I24" i="9"/>
  <c r="I26" i="9" s="1"/>
  <c r="I24" i="8"/>
  <c r="I26" i="8" s="1"/>
  <c r="I26" i="7"/>
  <c r="I24" i="6"/>
  <c r="I26" i="6" s="1"/>
  <c r="I24" i="5"/>
  <c r="I26" i="11"/>
  <c r="I28" i="11" s="1"/>
  <c r="K22" i="9" l="1"/>
  <c r="I28" i="9" s="1"/>
  <c r="K22" i="8"/>
  <c r="I28" i="8" s="1"/>
  <c r="I2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43" authorId="0" shapeId="0" xr:uid="{DF86A962-9C68-4661-81F0-3F99A007E33A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Gardner</author>
    <author>Terry@PotterSignal</author>
  </authors>
  <commentList>
    <comment ref="B22" authorId="0" shapeId="0" xr:uid="{F275C91B-FB79-439F-8FD9-C55F4CEC1403}">
      <text>
        <r>
          <rPr>
            <sz val="9"/>
            <color indexed="81"/>
            <rFont val="Tahoma"/>
            <family val="2"/>
          </rPr>
          <t xml:space="preserve">The maximum FSB-24 switch boards is 3 
</t>
        </r>
      </text>
    </comment>
    <comment ref="I28" authorId="1" shapeId="0" xr:uid="{27F1A212-C468-4BFE-B60A-179B50D21842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  <author>Craig Summers</author>
  </authors>
  <commentList>
    <comment ref="I56" authorId="0" shapeId="0" xr:uid="{8DCA86F9-1194-44EC-B852-BB6800B218C8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  <comment ref="I68" authorId="1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89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10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34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55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  <comment ref="I176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the lowest minimum voltage required to operate any of the devices on this circuit.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7" authorId="0" shapeId="0" xr:uid="{1622B271-8B98-4E6E-B226-AA90313E6739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7" authorId="0" shapeId="0" xr:uid="{13C7CEE8-DE6A-4EC5-8A90-C956E74FC855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7" authorId="0" shapeId="0" xr:uid="{CFBE34D5-62E5-46FA-8502-6964B636242E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7" authorId="0" shapeId="0" xr:uid="{0D6955B9-0C96-4295-823B-26B6266D36E2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7" authorId="0" shapeId="0" xr:uid="{824EC400-9D0B-4EB0-8120-C0F9AF01E95C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7" authorId="0" shapeId="0" xr:uid="{F94D0CD9-5A07-4E44-8D5D-50DF5157CD28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9" authorId="0" shapeId="0" xr:uid="{2307027C-7B71-4B96-B2B9-B51480A7D7A0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Terry@PotterSignal</author>
  </authors>
  <commentList>
    <comment ref="I29" authorId="0" shapeId="0" xr:uid="{2C31F7FE-9893-4ABC-8B2D-569BB1BFF1E1}">
      <text>
        <r>
          <rPr>
            <b/>
            <sz val="9"/>
            <color indexed="81"/>
            <rFont val="Tahoma"/>
            <family val="2"/>
          </rPr>
          <t>10.6.7.2.1 NFPA 72</t>
        </r>
        <r>
          <rPr>
            <sz val="9"/>
            <color indexed="81"/>
            <rFont val="Tahoma"/>
            <family val="2"/>
          </rPr>
          <t xml:space="preserve">
Battery calculation shall include a 20% safety margin to the calculated amp-hour rating.
</t>
        </r>
      </text>
    </comment>
  </commentList>
</comments>
</file>

<file path=xl/sharedStrings.xml><?xml version="1.0" encoding="utf-8"?>
<sst xmlns="http://schemas.openxmlformats.org/spreadsheetml/2006/main" count="1112" uniqueCount="498">
  <si>
    <t>Qty</t>
  </si>
  <si>
    <t>Part #</t>
  </si>
  <si>
    <t>Standby</t>
  </si>
  <si>
    <t>Alarm</t>
  </si>
  <si>
    <t xml:space="preserve">Project Name: </t>
  </si>
  <si>
    <t xml:space="preserve">Standby Hours: </t>
  </si>
  <si>
    <t xml:space="preserve">Alarm Mins: </t>
  </si>
  <si>
    <t xml:space="preserve">Date: </t>
  </si>
  <si>
    <t xml:space="preserve">Location: </t>
  </si>
  <si>
    <t xml:space="preserve">Model #: </t>
  </si>
  <si>
    <t>Each</t>
  </si>
  <si>
    <t>Total</t>
  </si>
  <si>
    <t xml:space="preserve">Total Standby: </t>
  </si>
  <si>
    <t xml:space="preserve">Total Alarm: </t>
  </si>
  <si>
    <t xml:space="preserve">Efficiency Factor: </t>
  </si>
  <si>
    <t xml:space="preserve">Required Battery AmpHours: </t>
  </si>
  <si>
    <t xml:space="preserve">Battery AmpHours Provided: </t>
  </si>
  <si>
    <t>Description</t>
  </si>
  <si>
    <t xml:space="preserve">Total Combined Standby &amp; Alarm AmpHours Required: </t>
  </si>
  <si>
    <t xml:space="preserve">Panel ID: </t>
  </si>
  <si>
    <t>Standby (amps)</t>
  </si>
  <si>
    <t>Alarm (amps)</t>
  </si>
  <si>
    <t>Horns</t>
  </si>
  <si>
    <t>SLC Aux Power</t>
  </si>
  <si>
    <t>Strobes</t>
  </si>
  <si>
    <t>Horn Strobes</t>
  </si>
  <si>
    <t>MiniHorns</t>
  </si>
  <si>
    <t>Potter MH-12/24 MiniHorn</t>
  </si>
  <si>
    <t>Potter DSD-P Duct Detector</t>
  </si>
  <si>
    <t>Potter ARB-6 Det Base w/Relay</t>
  </si>
  <si>
    <t>Potter CIZM-4 Conv Zone Class B</t>
  </si>
  <si>
    <t>Potter MOM-4 Output Module</t>
  </si>
  <si>
    <t>Other Notification</t>
  </si>
  <si>
    <t>Conventional Detectors</t>
  </si>
  <si>
    <t>Potter ASB Det Base w/Sounder</t>
  </si>
  <si>
    <t>Potter CIZM-4 Conv Zone Class A</t>
  </si>
  <si>
    <t xml:space="preserve">Installed By: </t>
  </si>
  <si>
    <t xml:space="preserve">Designed By: </t>
  </si>
  <si>
    <t>(Current draws listed are 2400/3000HZ Temporal audible setting)</t>
  </si>
  <si>
    <t>User assumes all responsibility to ensure the quantities and current draw values in this worksheet are accurate prior to submittal.</t>
  </si>
  <si>
    <t>P-LINK (RS-485) (Both P-Link Circuits Combined)</t>
  </si>
  <si>
    <t>Note: The cabinet will house two 8 AH or 18 AH batteries.  The charging circuit is rated for up to two 55 AH batteries.</t>
  </si>
  <si>
    <t>DRV-50 LED Power</t>
  </si>
  <si>
    <t>RLY-5 Power</t>
  </si>
  <si>
    <t>LED-16 LED Power</t>
  </si>
  <si>
    <t>PLINK Devices</t>
  </si>
  <si>
    <t>Potter HS-24, 30cd, Hi db</t>
  </si>
  <si>
    <t>Potter HS-24, 60cd, Hi db</t>
  </si>
  <si>
    <t>Potter HS-24, 75cd, Hi db</t>
  </si>
  <si>
    <t>Potter HS-24, 110cd, Hi db</t>
  </si>
  <si>
    <t>Potter HS24-177,177cd, Hi db</t>
  </si>
  <si>
    <t>Potter CHS-24, 15cd, Hi db</t>
  </si>
  <si>
    <t>Potter CHS-24, 30cd, Hi db</t>
  </si>
  <si>
    <t>Potter CHS-24, 75cd, Hi db</t>
  </si>
  <si>
    <t>Potter CHS-24. 95cd, Hi db</t>
  </si>
  <si>
    <t>Potter CHS-24, 115cd, Hi db</t>
  </si>
  <si>
    <t>Potter CHS-24, 150cd, Hi db</t>
  </si>
  <si>
    <t>Potter CHS-24A, 15cd, Hi db</t>
  </si>
  <si>
    <t>Potter CHS-24A, 30cd, Hi db</t>
  </si>
  <si>
    <t>Potter CHS-24A, 60cd, Hi db</t>
  </si>
  <si>
    <t>Potter CHS-24A, 75cd, Hi db</t>
  </si>
  <si>
    <t>Potter CHS-24A, 110cd, Hi db</t>
  </si>
  <si>
    <t>Potter CHS-24B,CHS-24G,CHS-24R, 15cd, Hi db</t>
  </si>
  <si>
    <t>Potter CHS-24B,CHS-24G,CHS-24R, 30cd, Hi db</t>
  </si>
  <si>
    <t>Potter CHS-24B,CHS-24G,CHS-24R, 60cd, Hi db</t>
  </si>
  <si>
    <t>Potter CHS-24B,CHS-24G,CHS-24R, 75cd, Hi db</t>
  </si>
  <si>
    <t>Potter CHS-24B,CHS-24G,CHS-24R, 110cd, Hi db</t>
  </si>
  <si>
    <t>Potter CCHS-24A,CCHS-24B,CCHS-24G, 15cd, Hi db</t>
  </si>
  <si>
    <t>Potter CCHS-24A,CCHS-24B,CCHS-24G, 30cd, Hi db</t>
  </si>
  <si>
    <t>Potter CCHS-24A,CCHS-24B,CCHS-24G, 75cd, Hi db</t>
  </si>
  <si>
    <t>Potter CCHS-24A,CCHS-24B,CCHS-24G, 95cd, Hi db</t>
  </si>
  <si>
    <t>Potter CCHS-24A,CCHS-24B,CCHS-24G, 115cd, Hi db</t>
  </si>
  <si>
    <t>Potter CCHS-24R, 15cd, Hi db</t>
  </si>
  <si>
    <t>Potter CCHS-24R, 75cd, Hi db</t>
  </si>
  <si>
    <t>Potter CCHS-24R, 95cd, Hi db</t>
  </si>
  <si>
    <t>Potter CCHS-24R, 115cd, Hi db</t>
  </si>
  <si>
    <t>Potter HS-24-WP, HSLP-24-WP 75cd, Hi db</t>
  </si>
  <si>
    <t>Potter CHS-24A-WP,CHSLP-24A-WP 75cd, Hi db</t>
  </si>
  <si>
    <t>Gentex GES3-24 Strobe, 15cd</t>
  </si>
  <si>
    <t>Gentex GES3-24 Strobe, 30cd</t>
  </si>
  <si>
    <t>Gentex GES3-24 Strobe, 75cd</t>
  </si>
  <si>
    <t>Gentex GES3-24 Strobe, 110cd</t>
  </si>
  <si>
    <t>Gentex GES3-24 Strobe, 60cd</t>
  </si>
  <si>
    <t>Gentex GES24-177 Strobe, 177cd</t>
  </si>
  <si>
    <t>Gentex GCS24 Strobe, 15cd</t>
  </si>
  <si>
    <t>Gentex GCS24 Strobe, 30cd</t>
  </si>
  <si>
    <t>Gentex GCS24 Strobe, 75cd</t>
  </si>
  <si>
    <t>Gentex GCS24 Strobe, 95cd</t>
  </si>
  <si>
    <t>Gentex GCS24 Strobe, 115cd</t>
  </si>
  <si>
    <t>Gentex GCS24 Strobe, 150cd</t>
  </si>
  <si>
    <t>Potter CCHS-24R, 30cd, Hi db</t>
  </si>
  <si>
    <t>Gentex WGES24-75 Strobe, 75cd</t>
  </si>
  <si>
    <t>Gentex GESA24 Strobe, 15cd</t>
  </si>
  <si>
    <t>Gentex GESA24 Strobe, 30cd</t>
  </si>
  <si>
    <t>Gentex GESA24 Strobe, 60cd</t>
  </si>
  <si>
    <t>Gentex GESA24 Strobe,75cd</t>
  </si>
  <si>
    <t>Gentex GESA24 Strobe,110cd</t>
  </si>
  <si>
    <t>Gentex GESB24, GESG24, GESR24 Strobe, 15cd</t>
  </si>
  <si>
    <t>Gentex GESB24, GESG24, GESR24 Strobe, 30cd</t>
  </si>
  <si>
    <t>Gentex GESB24, GESG24, GESR24 Strobe, 60cd</t>
  </si>
  <si>
    <t>Gentex GESB24, GESG24, GESR24 Strobe, 75cd</t>
  </si>
  <si>
    <t>Gentex GESB24, GESG24, GESR24 Strobe, 110cd</t>
  </si>
  <si>
    <t>Gentex GCSA24, GCSB24, GCSG24 Strobe, 15cd</t>
  </si>
  <si>
    <t>Gentex GCSA24, GCSB24, GCSG24 Strobe, 30cd</t>
  </si>
  <si>
    <t>Gentex GCSA24, GCSB24, GCSG24 Strobe, 75cd</t>
  </si>
  <si>
    <t>Gentex GCSA24, GCSB24, GCSG24 Strobe, 95cd</t>
  </si>
  <si>
    <t>Gentex GCSA24, GCSB24, GCSG24 Strobe, 115cd</t>
  </si>
  <si>
    <t>Gentex GCSR24 Strobe, 15cd</t>
  </si>
  <si>
    <t>Gentex GCSR24 Strobe, 30cd</t>
  </si>
  <si>
    <t>Gentex GCSR24 Strobe, 75cd</t>
  </si>
  <si>
    <t>Gentex GCSR24 Strobe, 95cd</t>
  </si>
  <si>
    <t>Gentex GCSR24 Strobe, 110cd</t>
  </si>
  <si>
    <t>Gentex WGESA24 Strobe, 75cd</t>
  </si>
  <si>
    <t>Gentex WGESB24, WGESG24, WGESR24 Strobe, 75cd</t>
  </si>
  <si>
    <t>Gentex SSPK24WLP Strobe, 15cd</t>
  </si>
  <si>
    <t>Gentex SSPK24WLP Strobe, 30cd</t>
  </si>
  <si>
    <t>Gentex SSPK24WLP Strobe, 60cd</t>
  </si>
  <si>
    <t>Gentex SSPK24WLP Strobe, 75cd</t>
  </si>
  <si>
    <t>Gentex SSPK24WLP Strobe, 110cd</t>
  </si>
  <si>
    <t>Gentex GX93 Mini Horn</t>
  </si>
  <si>
    <t>Gentex SSPK24CLP Strobe, 15cd</t>
  </si>
  <si>
    <t>Gentex SSPK24CLP Strobe, 30cd</t>
  </si>
  <si>
    <t>Gentex SSPK24CLP Strobe, 75cd</t>
  </si>
  <si>
    <t>Gentex SSPK24CLP Strobe, 95cd</t>
  </si>
  <si>
    <t>Gentex SSPK24CLP Strobe, 115cd</t>
  </si>
  <si>
    <t>Gentex SSPKA24 Strobe, 15/75cd</t>
  </si>
  <si>
    <t>Gentex SSPKB24 Strobe, 15/75cd</t>
  </si>
  <si>
    <t>Gentex SSPKG24 Strobe, 15/75cd</t>
  </si>
  <si>
    <t>Gentex SSPKR24 Strobe, 15/75cd</t>
  </si>
  <si>
    <t>Gentex GEH24 Horn, High db</t>
  </si>
  <si>
    <t>Potter S-24 Strobe, 15cd</t>
  </si>
  <si>
    <t>Potter S-24 Strobe, 30cd</t>
  </si>
  <si>
    <t>Potter S-24 Strobe, 60cd</t>
  </si>
  <si>
    <t>Potter S-24 Strobe, 75cd</t>
  </si>
  <si>
    <t>Potter S-24 Strobe, 110cd</t>
  </si>
  <si>
    <t>Potter S24-177 Strobe, 177cd</t>
  </si>
  <si>
    <t>Potter CS-24 Strobe, 15cd</t>
  </si>
  <si>
    <t>Potter CS-24 Strobe, 30cd</t>
  </si>
  <si>
    <t>Potter CS-24 Strobe, 75cd</t>
  </si>
  <si>
    <t>Potter CS-24 Strobe, 95cd</t>
  </si>
  <si>
    <t>Potter CS-24 Strobe, 115cd</t>
  </si>
  <si>
    <t>Potter CS-24 Strobe, 150cd</t>
  </si>
  <si>
    <t>Potter S-24-WP Strobe, 75cd</t>
  </si>
  <si>
    <t>Potter CS-24WA Strobe, 15cd</t>
  </si>
  <si>
    <t>Potter CS-24WA Strobe, 30cd</t>
  </si>
  <si>
    <t>Potter CS-24WA Strobe, 60cd</t>
  </si>
  <si>
    <t>Potter CS-24WA Strobe,75cd</t>
  </si>
  <si>
    <t>Potter CS-24WA Strobe,110cd</t>
  </si>
  <si>
    <t>Potter CS-24WB,CS-24WG,CS-24WR Strobe, 15cd</t>
  </si>
  <si>
    <t>Potter CS-24WB,CS-24WG,CS-24WR Strobe, 30cd</t>
  </si>
  <si>
    <t>Potter CS-24WB,CS-24WG,CS-24WR Strobe, 60cd</t>
  </si>
  <si>
    <t>Potter CS-24WB,CS-24WG,CS-24WR Strobe, 75cd</t>
  </si>
  <si>
    <t>Potter CS-24WB,CS-24WG,CS-24WR Strobe, 110cd</t>
  </si>
  <si>
    <t>Potter CCS-24A,CCS-24B,CCS-24G Strobe, 15cd</t>
  </si>
  <si>
    <t>Potter CCS-24A,CCS-24B,CCS-24G Strobe, 30cd</t>
  </si>
  <si>
    <t>Potter CCS-24A,CCS-24B,CCS-24G Strobe, 75cd</t>
  </si>
  <si>
    <t>Potter CCS-24A,CCS-24B,CCS-24G Strobe, 95cd</t>
  </si>
  <si>
    <t>Potter CCS-24A,CCS-24B,CCS-24G Strobe, 115cd</t>
  </si>
  <si>
    <t>Potter CCS-24R Strobe, 15cd</t>
  </si>
  <si>
    <t>Potter CCS-24R Strobe, 30cd</t>
  </si>
  <si>
    <t>Potter CCS-24R Strobe, 75cd</t>
  </si>
  <si>
    <t>Potter CCS-24R Strobe, 95cd</t>
  </si>
  <si>
    <t>Potter CCS-24R Strobe, 110cd</t>
  </si>
  <si>
    <t>Potter SPKSTR-24WLP, 15cd</t>
  </si>
  <si>
    <t>Potter SPKSTR-24WLP Strobe, 30cd</t>
  </si>
  <si>
    <t>Potter SPKSTR-24WLP Strobe, 60cd</t>
  </si>
  <si>
    <t>Potter SPKSTR-24WLP Strobe, 75cd</t>
  </si>
  <si>
    <t>Potter SPKSTR-24WLP Strobe, 110cd</t>
  </si>
  <si>
    <t>Potter SPKSTR-24CLP Strobe, 30cd</t>
  </si>
  <si>
    <t>Potter SPKSTR-24CLP Strobe 15cd</t>
  </si>
  <si>
    <t>Potter SPKSTR-24CLP Strobe, 75cd</t>
  </si>
  <si>
    <t>Potter SPKSTR-24CLP Strobe, 95cd</t>
  </si>
  <si>
    <t>Potter SPKSTR-24CLP Strobe, 115cd</t>
  </si>
  <si>
    <t>Potter CSPKSTR-24A Strobe, 15/75cd</t>
  </si>
  <si>
    <t>Potter CSPKSTR-24B Strobe, 15/75cd</t>
  </si>
  <si>
    <t>Potter CSPKSTR-24G Strobe, 15/75cd</t>
  </si>
  <si>
    <t>Potter CSPKSTR-24R Strobe, 15/75cd</t>
  </si>
  <si>
    <t>Potter EH-24 Horn, High db</t>
  </si>
  <si>
    <t>Potter HS-24, 15cd, Hi db</t>
  </si>
  <si>
    <t>Potter MHT-1224 GX93 Mini Horn</t>
  </si>
  <si>
    <t>Potter LFH-24 LF Horn, Temporal 3 Normal db</t>
  </si>
  <si>
    <t>Potter LFH-24 LF Horn, Temporal 3 Loud db</t>
  </si>
  <si>
    <t>Potter LFH-24 LF Horn, Temporal 4 Normal db</t>
  </si>
  <si>
    <t>Potter LFH-24 LF Horn, Temporal 4 Loud db</t>
  </si>
  <si>
    <t>Gentex GHLF LF Horn, Temporal 3 Normal db</t>
  </si>
  <si>
    <t>Gentex GHLF LF Horn, Temporal 3 Loud db</t>
  </si>
  <si>
    <t>Gentex GHLF LF Horn, Temporal 4 Normal db</t>
  </si>
  <si>
    <t>Gentex GHLF LF Horn, Temporal 4 Loud db</t>
  </si>
  <si>
    <t>Potter PAD100-NAC Output Module</t>
  </si>
  <si>
    <t>Potter PAD100-ZM Conv Zone Module</t>
  </si>
  <si>
    <t>CHS-24B-WP,CHS-24G-WP,CSH-24R-WP, 75cd, Hi db</t>
  </si>
  <si>
    <t>CHSLP-24B-WP,CHSLP-24G-WP,CHSLP-24R-WP, 75cd, Hi db</t>
  </si>
  <si>
    <t>Potter HP-25T MiniHorn, Syncable</t>
  </si>
  <si>
    <t>Potter PAD100-DUCTR Duct Det w/ Relay</t>
  </si>
  <si>
    <t>Potter SH-1224  15cd, Hi db</t>
  </si>
  <si>
    <t>Potter SH-1224  15cd, Med db</t>
  </si>
  <si>
    <t>Potter SH-1224  15cd, Lo db</t>
  </si>
  <si>
    <t>Potter SH-1224  35cd, Hi db</t>
  </si>
  <si>
    <t>Potter SH-1224  35cd, Med db</t>
  </si>
  <si>
    <t>Potter SH-1224  35cd, Lo db</t>
  </si>
  <si>
    <t>Potter SH-1224  60cd, Hi db</t>
  </si>
  <si>
    <t>Potter SH-1224  60cd, Med db</t>
  </si>
  <si>
    <t>Potter SH-1224  60cd, Lo db</t>
  </si>
  <si>
    <t>Potter SH-1224  75cd, Hi db</t>
  </si>
  <si>
    <t>Potter SH-1224  75cd, Med db</t>
  </si>
  <si>
    <t>Potter SH-1224  75cd, Lo db</t>
  </si>
  <si>
    <t>Potter SH-1224  95cd, Hi db</t>
  </si>
  <si>
    <t>Potter SH-1224  95cd, Med db</t>
  </si>
  <si>
    <t>Potter SH-1224  95cd, Lo db</t>
  </si>
  <si>
    <t>Potter SH-1224  110cd, Hi db</t>
  </si>
  <si>
    <t>Potter SH-1224  110cd, Med db</t>
  </si>
  <si>
    <t>Potter SH-1224  110cd, Lo db</t>
  </si>
  <si>
    <t>Potter SH-1224WP 15cd, Hi db</t>
  </si>
  <si>
    <t>Potter SH-1224WP 15cd, Med db</t>
  </si>
  <si>
    <t>Potter SH-1224WP 15cd, Lo db</t>
  </si>
  <si>
    <t>Potter SH-1224WP 35cd, Hi db</t>
  </si>
  <si>
    <t>Potter SH-1224WP 35cd, Med db</t>
  </si>
  <si>
    <t>Potter SH-1224WP 35cd, Lo db</t>
  </si>
  <si>
    <t>Potter SH-1224WP 60cd, Hi db</t>
  </si>
  <si>
    <t>Potter SH-1224WP 60cd, Med db</t>
  </si>
  <si>
    <t>Potter SH-1224WP 60cd, Lo db</t>
  </si>
  <si>
    <t>Potter SH-1224WP 75cd, Hi db</t>
  </si>
  <si>
    <t>Potter SH-1224WP 75cd, Med db</t>
  </si>
  <si>
    <t>Potter SH-1224WP 75cd, Lo db</t>
  </si>
  <si>
    <t>Potter SH-1224WP 95cd, Hi db</t>
  </si>
  <si>
    <t>Potter SH-1224WP 95cd, Med db</t>
  </si>
  <si>
    <t>Potter SH-1224WP 95cd, Lo db</t>
  </si>
  <si>
    <t>Potter SH-1224WP 110cd, Hi db</t>
  </si>
  <si>
    <t>Potter SH-1224WP 110cd, Med db</t>
  </si>
  <si>
    <t>Potter SH-1224WP 110cd, Lo db</t>
  </si>
  <si>
    <t>Potter SH-24H  95cd, Hi db</t>
  </si>
  <si>
    <t>Potter SH-24H  95cd, Med db</t>
  </si>
  <si>
    <t>Potter SH-24H  95cd, Lo db</t>
  </si>
  <si>
    <t>Potter SH-24H  110cd, Hi db</t>
  </si>
  <si>
    <t>Potter SH-24H  110cd, Med db</t>
  </si>
  <si>
    <t>Potter SH-24H  110cd, Lo db</t>
  </si>
  <si>
    <t>Potter SH-24H  135cd, Hi db</t>
  </si>
  <si>
    <t>Potter SH-24H  135cd, Med db</t>
  </si>
  <si>
    <t>Potter SH-24H  135cd, Lo db</t>
  </si>
  <si>
    <t>Potter SH-24H  150cd, Hi db</t>
  </si>
  <si>
    <t>Potter SH-24H  150cd, Med db</t>
  </si>
  <si>
    <t>Potter SH-24H  150cd, Lo db</t>
  </si>
  <si>
    <t>Potter SH-24H  177cd, Hi db</t>
  </si>
  <si>
    <t>Potter SH-24H  177cd, Med db</t>
  </si>
  <si>
    <t>Potter SH-24H  177cd, Lo db</t>
  </si>
  <si>
    <t>Potter SH-24H  185cd, Hi db</t>
  </si>
  <si>
    <t>Potter SH-24H  185cd, Med db</t>
  </si>
  <si>
    <t>Potter SH-24H  185cd, Lo db</t>
  </si>
  <si>
    <t>Potter SH-24H-WP  95cd, Hi db</t>
  </si>
  <si>
    <t>Potter SH-24H-WP  95cd, Med db</t>
  </si>
  <si>
    <t>Potter SH-24H-WP  95cd, Lo db</t>
  </si>
  <si>
    <t>Potter SH-24H-WP  110cd, Hi db</t>
  </si>
  <si>
    <t>Potter SH-24H-WP  110cd, Med db</t>
  </si>
  <si>
    <t>Potter SH-24H-WP  110cd, Lo db</t>
  </si>
  <si>
    <t>Potter SH-24H-WP  135cd, Hi db</t>
  </si>
  <si>
    <t>Potter SH-24H-WP  135cd, Med db</t>
  </si>
  <si>
    <t>Potter SH-24H-WP  135cd, Lo db</t>
  </si>
  <si>
    <t>Potter SH-24H-WP  150cd, Hi db</t>
  </si>
  <si>
    <t>Potter SH-24H-WP  150cd, Med db</t>
  </si>
  <si>
    <t>Potter SH-24H-WP  150cd, Lo db</t>
  </si>
  <si>
    <t>Potter SH-24H-WP  177cd, Hi db</t>
  </si>
  <si>
    <t>Potter SH-24H-WP  177cd, Med db</t>
  </si>
  <si>
    <t>Potter SH-24H-WP  177cd, Lo db</t>
  </si>
  <si>
    <t>Potter SH-24H-WP  185cd, Hi db</t>
  </si>
  <si>
    <t>Potter SH-24H-WP  185cd, Med db</t>
  </si>
  <si>
    <t>Potter SH-24H-WP  185cd, Lo db</t>
  </si>
  <si>
    <t>Potter SH24C-3075110 30cd, Hi db</t>
  </si>
  <si>
    <t>Potter SH24C-3075110 30cd, Lo db</t>
  </si>
  <si>
    <t>Potter SH24C-3075110 75cd, Hi db</t>
  </si>
  <si>
    <t>Potter SH24C-3075110 75cd, Lo db</t>
  </si>
  <si>
    <t>Potter SH24C-3075110 110cd, Hi db</t>
  </si>
  <si>
    <t>Potter SH24C-3075110 110cd, Lo db</t>
  </si>
  <si>
    <t>Potter SH24C-177, 177cd, Hi db</t>
  </si>
  <si>
    <t>Potter SH24C-177, 177cd, Lo db</t>
  </si>
  <si>
    <t>Potter SL-1224 Strobe 15cd</t>
  </si>
  <si>
    <t>Potter SL-1224 Strobe 35cd</t>
  </si>
  <si>
    <t>Potter SL-1224 Strobe 60cd</t>
  </si>
  <si>
    <t>Potter SL-1224 Strobe 75cd</t>
  </si>
  <si>
    <t>Potter SL-1224 Strobe 95cd</t>
  </si>
  <si>
    <t>Potter SL-1224 Strobe 110cd</t>
  </si>
  <si>
    <t>Potter SL-1224WP Strobe 15cd</t>
  </si>
  <si>
    <t>Potter SL-1224WP Strobe 35cd</t>
  </si>
  <si>
    <t>Potter SL-1224WP Strobe 60cd</t>
  </si>
  <si>
    <t>Potter SL-1224WP Strobe 75cd</t>
  </si>
  <si>
    <t>Potter SL-1224WP Strobe 95cd</t>
  </si>
  <si>
    <t>Potter SL-1224WP Strobe 110cd</t>
  </si>
  <si>
    <t>Potter SL-24H Strobe 95cd</t>
  </si>
  <si>
    <t>Potter SL-24H Strobe 110cd</t>
  </si>
  <si>
    <t>Potter SL-24H Strobe 135cd</t>
  </si>
  <si>
    <t>Potter SL-24H Strobe 150cd</t>
  </si>
  <si>
    <t>Potter SL-24H Strobe 177cd</t>
  </si>
  <si>
    <t>Potter SL-24H Strobe 185cd</t>
  </si>
  <si>
    <t>Potter SL-24H-WP Strobe 95cd</t>
  </si>
  <si>
    <t>Potter SL-24H-WP Strobe 110cd</t>
  </si>
  <si>
    <t>Potter SL-24H-WP Strobe 135cd</t>
  </si>
  <si>
    <t>Potter SL-24H-WP Strobe 150cd</t>
  </si>
  <si>
    <t>Potter SL-24H-WP Strobe 177cd</t>
  </si>
  <si>
    <t>Potter SL-24H-WP Strobe 185cd</t>
  </si>
  <si>
    <t>Potter SL24C-3075110 Strobe 30cd</t>
  </si>
  <si>
    <t>Potter SL24C-3075110 Strobe 75cd</t>
  </si>
  <si>
    <t>Potter SL24C-3075110 Strobe 110cd</t>
  </si>
  <si>
    <t>Potter SL24C-177 Strobe 177cd</t>
  </si>
  <si>
    <t>Potter H-1224 Horn, Hi db</t>
  </si>
  <si>
    <t>Potter H-1224 Horn, Med db</t>
  </si>
  <si>
    <t>Potter H-1224 Horn, Lo db</t>
  </si>
  <si>
    <t>Potter PAD100-SB Sounder Base</t>
  </si>
  <si>
    <t>Potter LFHS-15 Temporal 3 Normal db</t>
  </si>
  <si>
    <t>Potter LFHS-15 Temporal 3 Loud db</t>
  </si>
  <si>
    <t>Potter LFHS-15 Temporal 4 Normal db</t>
  </si>
  <si>
    <t>Potter LFHS-15 Temporal 4 Loud db</t>
  </si>
  <si>
    <t>Potter LFHS-110 Temporal 3 Normal db</t>
  </si>
  <si>
    <t>Potter LFHS-110 Temporal 3 Loud db</t>
  </si>
  <si>
    <t>Potter LFHS-110 Temporal 4 Normal db</t>
  </si>
  <si>
    <t>Potter LFHS-110 Temporal 4 Loud db</t>
  </si>
  <si>
    <t>Potter LFHS-177 Temporal 3 Normal db</t>
  </si>
  <si>
    <t>Potter LFHS-177 Temporal 3 Loud db</t>
  </si>
  <si>
    <t>Potter LFHS-177 Temporal 4 Normal db</t>
  </si>
  <si>
    <t>Potter LFHS-177 Temporal 4 Loud db</t>
  </si>
  <si>
    <t>Gentex GHSLF-15 Temporal 3 Normal db</t>
  </si>
  <si>
    <t>Gentex GHSLF-15 Temporal 3 Loud db</t>
  </si>
  <si>
    <t>Gentex GHSLF-15 Temporal 4 Normal db</t>
  </si>
  <si>
    <t>Gentex GHSLF-15 Temporal 4 Loud db</t>
  </si>
  <si>
    <t>Gentex GHSLF-110 Temporal 3 Normal db</t>
  </si>
  <si>
    <t>Gentex GHSLF-110 Temporal 3 Loud db</t>
  </si>
  <si>
    <t>Gentex GHSLF-110 Temporal 4 Normal db</t>
  </si>
  <si>
    <t>Gentex GHSLF-110 Temporal 4 Loud db</t>
  </si>
  <si>
    <t>Gentex GHSLF-177 Temporal 3 Normal db</t>
  </si>
  <si>
    <t>Gentex GHSLF-177 Temporal 3 Loud db</t>
  </si>
  <si>
    <t>Gentex GHSLF-177 Temporal 4 Normal db</t>
  </si>
  <si>
    <t>Gentex GHSLF-177 Temporal 4 Loud db</t>
  </si>
  <si>
    <t>Potter CPS-24 Photo Smoke Det</t>
  </si>
  <si>
    <t>CS-24A-WP,CS-24B-WP,CS-24G-WP,CS-24R-WP Strobe, 75cd</t>
  </si>
  <si>
    <t>CSLP-24A-WP,CS-24B-WP,CS-24G-WP,CS-24R-WP Strobe, 75cd</t>
  </si>
  <si>
    <t>Clifford and Snell YL6 Explsn Proof Strobe</t>
  </si>
  <si>
    <t>Clifford and Snell YO6 Explsn Proof Sounder</t>
  </si>
  <si>
    <t>Clifford and Snell V6 Explsn Proof Strobe 5 Joule</t>
  </si>
  <si>
    <t>Clifford and Snell V6 Explsn Proof Strobe 10 Joule</t>
  </si>
  <si>
    <t>Clifford and Snell V6 Explsn Proof Strobe 20 Joule</t>
  </si>
  <si>
    <t>Potter PAD100-LFSB Sounder Base</t>
  </si>
  <si>
    <r>
      <t xml:space="preserve">Potter CO-12/24 CO Detector </t>
    </r>
    <r>
      <rPr>
        <b/>
        <sz val="9"/>
        <color indexed="8"/>
        <rFont val="Calibri"/>
        <family val="2"/>
      </rPr>
      <t>(Obsolete)</t>
    </r>
  </si>
  <si>
    <r>
      <t xml:space="preserve">Potter PS-24 Photo Smoke Det </t>
    </r>
    <r>
      <rPr>
        <b/>
        <sz val="9"/>
        <color indexed="8"/>
        <rFont val="Calibri"/>
        <family val="2"/>
      </rPr>
      <t>(Obsolete)</t>
    </r>
  </si>
  <si>
    <t>SCA-2525</t>
  </si>
  <si>
    <t>SCA-2570</t>
  </si>
  <si>
    <t>SCA-5025</t>
  </si>
  <si>
    <t>SCA-5070</t>
  </si>
  <si>
    <t>SCA-10070</t>
  </si>
  <si>
    <t>DCA-5025</t>
  </si>
  <si>
    <t>DCA-10025</t>
  </si>
  <si>
    <t>FFT-1000</t>
  </si>
  <si>
    <t>SB-24</t>
  </si>
  <si>
    <t>Potter FFT-1000
Battery &amp; Voltage Drop
Calculations</t>
  </si>
  <si>
    <t>FACP</t>
  </si>
  <si>
    <t>Fire Fighter Telephone System w/24 Switches</t>
  </si>
  <si>
    <t>FFT-EXP</t>
  </si>
  <si>
    <t>Fire Fighter Telephone Expander Module</t>
  </si>
  <si>
    <t>FSB-24</t>
  </si>
  <si>
    <t>24 Switch Board</t>
  </si>
  <si>
    <t>AH Required</t>
  </si>
  <si>
    <t>FFT-1000R/L</t>
  </si>
  <si>
    <t>Potter SCA-2525
Battery &amp; Voltage Drop
Calculations</t>
  </si>
  <si>
    <t>Potter SCA-2570
Battery &amp; Voltage Drop
Calculations</t>
  </si>
  <si>
    <t>Potter SCA-5025
Battery &amp; Voltage Drop
Calculations</t>
  </si>
  <si>
    <t>Potter SCA-5070
Battery &amp; Voltage Drop
Calculations</t>
  </si>
  <si>
    <t>Potter SCA-10070
Battery &amp; Voltage Drop
Calculations</t>
  </si>
  <si>
    <t>Potter DCA-5025
Battery &amp; Voltage Drop
Calculations</t>
  </si>
  <si>
    <t>Dual Channel, 50W, 25V, Amplifier</t>
  </si>
  <si>
    <t>70V-1000</t>
  </si>
  <si>
    <t>70V Extender for DCA Amplifiers</t>
  </si>
  <si>
    <t>BUA-1000</t>
  </si>
  <si>
    <t>Backup Amplifier for DCA Amplifiers</t>
  </si>
  <si>
    <t>Potter DCA-10025
Battery &amp; Voltage Drop
Calculations</t>
  </si>
  <si>
    <t>* FFT-1000 includes 1 FSB-24</t>
  </si>
  <si>
    <t>FFT-1000*</t>
  </si>
  <si>
    <t>25v</t>
  </si>
  <si>
    <t>70v</t>
  </si>
  <si>
    <t>Single Channel, 25W, 25V Amplifier PCB</t>
  </si>
  <si>
    <t>Single Channel, 25W, 25V and 70V Selectable, Amplifier PCB</t>
  </si>
  <si>
    <t>Single Channel, 50W, 25V and 70V Selectable, Amplifier PCB</t>
  </si>
  <si>
    <t>Single Channel, 100W, 25V and 70V Selectable, Amplifier PCB</t>
  </si>
  <si>
    <t>Single Channel, 50W, 25V, Amplifier PCB</t>
  </si>
  <si>
    <t>Dual Channel, 100W, 25V, Amplifier PCB</t>
  </si>
  <si>
    <t>Amplifier Load</t>
  </si>
  <si>
    <t>Wattage Usage:</t>
  </si>
  <si>
    <t>Speaker Voltage:</t>
  </si>
  <si>
    <t>Potter PDC-6-24 Bell</t>
  </si>
  <si>
    <t>Potter PDC-8-24 Bell</t>
  </si>
  <si>
    <t>Potter PDC-10-24 Bell</t>
  </si>
  <si>
    <t>Potter PAD300-SB Sounder Base</t>
  </si>
  <si>
    <t>Potter PAD300-LFSB Sounder Base</t>
  </si>
  <si>
    <t>Potter CPSD-24V Photo Smoke Det</t>
  </si>
  <si>
    <t>Potter CPSHD-24H Photo/Heat Det</t>
  </si>
  <si>
    <r>
      <t xml:space="preserve">Potter PS-24H Photo/Heat Det </t>
    </r>
    <r>
      <rPr>
        <b/>
        <sz val="9"/>
        <color rgb="FF000000"/>
        <rFont val="Calibri"/>
        <family val="2"/>
      </rPr>
      <t>(Obsolete)</t>
    </r>
  </si>
  <si>
    <t>Federal Signal FHEX Explsn Proof Horn</t>
  </si>
  <si>
    <r>
      <t>Potter MBA-2410 Bell</t>
    </r>
    <r>
      <rPr>
        <b/>
        <sz val="9"/>
        <color rgb="FF000000"/>
        <rFont val="Calibri"/>
        <family val="2"/>
      </rPr>
      <t xml:space="preserve"> (Obsolete)</t>
    </r>
  </si>
  <si>
    <r>
      <t xml:space="preserve">Potter MBA-248 Bell </t>
    </r>
    <r>
      <rPr>
        <b/>
        <sz val="9"/>
        <color rgb="FF000000"/>
        <rFont val="Calibri"/>
        <family val="2"/>
      </rPr>
      <t>(Obsolete)</t>
    </r>
  </si>
  <si>
    <r>
      <t xml:space="preserve">Potter MBA-246 Bell </t>
    </r>
    <r>
      <rPr>
        <b/>
        <sz val="9"/>
        <color rgb="FF000000"/>
        <rFont val="Calibri"/>
        <family val="2"/>
      </rPr>
      <t>(Obsolete)</t>
    </r>
  </si>
  <si>
    <t xml:space="preserve">Air Products MS-RA &amp; MS-KA/P/R </t>
  </si>
  <si>
    <t>Federal Signal FSEX &amp; FSEX-HI Explsn Proof Strobe</t>
  </si>
  <si>
    <t>SCA-5070INT</t>
  </si>
  <si>
    <t>SCA-5070INT, 50W, 25V and 70V Selectable, Amplifier</t>
  </si>
  <si>
    <t>CIM-16</t>
  </si>
  <si>
    <t>RM-1000ECS</t>
  </si>
  <si>
    <t>Alarm(amps)</t>
  </si>
  <si>
    <t>PSN-1000</t>
  </si>
  <si>
    <t>EVAX-X70</t>
  </si>
  <si>
    <t>EVAX-X70- Single Channel, 50W, 25V and 70V Selectable, Amplifier</t>
  </si>
  <si>
    <t>Panel Standby:</t>
  </si>
  <si>
    <t>Panel Alarm:</t>
  </si>
  <si>
    <t>Potter EVAX Panels
Battery &amp; Voltage Drop
Calculations</t>
  </si>
  <si>
    <t>EVAX Emergency Communication System</t>
  </si>
  <si>
    <t>Total Standby:</t>
  </si>
  <si>
    <t>(No lookup function)</t>
  </si>
  <si>
    <t>to these bottom 5 rows</t>
  </si>
  <si>
    <t>User can add devices on the fly</t>
  </si>
  <si>
    <t>Lookup Type</t>
  </si>
  <si>
    <t>Circuit Devices</t>
  </si>
  <si>
    <t>#12 Solid</t>
  </si>
  <si>
    <t>Min Volts Req'd</t>
  </si>
  <si>
    <t>Volts @ EOL</t>
  </si>
  <si>
    <t>Max Load (amps)</t>
  </si>
  <si>
    <t>Actual Ohms</t>
  </si>
  <si>
    <t>Length 1-Way</t>
  </si>
  <si>
    <t>Ohms/1000ft</t>
  </si>
  <si>
    <t>Wire Type</t>
  </si>
  <si>
    <t xml:space="preserve">Description: </t>
  </si>
  <si>
    <t>Usage:</t>
  </si>
  <si>
    <t>Class B</t>
  </si>
  <si>
    <t>Class:</t>
  </si>
  <si>
    <t xml:space="preserve">Source Voltage Used (VDC): </t>
  </si>
  <si>
    <t xml:space="preserve">MAX Circuit Current (amps): </t>
  </si>
  <si>
    <t>NAC 6</t>
  </si>
  <si>
    <t>#14 Solid</t>
  </si>
  <si>
    <t>NAC 5</t>
  </si>
  <si>
    <t>NAC 4</t>
  </si>
  <si>
    <t>NAC Circuit Configuration &amp; Voltage Drop (cont'd)</t>
  </si>
  <si>
    <t>NAC 3</t>
  </si>
  <si>
    <t>NAC 2</t>
  </si>
  <si>
    <t>#18 Stranded</t>
  </si>
  <si>
    <t>#18 Solid</t>
  </si>
  <si>
    <t>#16 Stranded</t>
  </si>
  <si>
    <t>#16 Solid</t>
  </si>
  <si>
    <t>#14 Stranded</t>
  </si>
  <si>
    <t>#12 Stranded</t>
  </si>
  <si>
    <t>User Defined</t>
  </si>
  <si>
    <t>Conv Detectors</t>
  </si>
  <si>
    <t>NAC 1</t>
  </si>
  <si>
    <t>NAC Circuit Configuration &amp; Voltage Drop</t>
  </si>
  <si>
    <t xml:space="preserve">Safety Margin: </t>
  </si>
  <si>
    <t xml:space="preserve"> AH Required:</t>
  </si>
  <si>
    <t>AH Required:</t>
  </si>
  <si>
    <t xml:space="preserve">Device Addresses Available: </t>
  </si>
  <si>
    <t xml:space="preserve">Device Addresses Used: </t>
  </si>
  <si>
    <t xml:space="preserve">SLC Loop Type: </t>
  </si>
  <si>
    <t xml:space="preserve">NAC Circuit Current: </t>
  </si>
  <si>
    <t xml:space="preserve">P-Link Current: </t>
  </si>
  <si>
    <t xml:space="preserve">Panel Current: </t>
  </si>
  <si>
    <t>Battery Calculation Summary</t>
  </si>
  <si>
    <t>Unused</t>
  </si>
  <si>
    <t>NAC Alarm:</t>
  </si>
  <si>
    <t>NAC Standby:</t>
  </si>
  <si>
    <t>City Tie</t>
  </si>
  <si>
    <t>Doors (Low AC Drop)</t>
  </si>
  <si>
    <t>Door Holders</t>
  </si>
  <si>
    <t>Releasing</t>
  </si>
  <si>
    <t>Notification</t>
  </si>
  <si>
    <t>Aux Power</t>
  </si>
  <si>
    <t>Class</t>
  </si>
  <si>
    <t>Use</t>
  </si>
  <si>
    <t>Ckt</t>
  </si>
  <si>
    <t>NAC Circuits (See NAC Configuration below)</t>
  </si>
  <si>
    <t>*Only enter quantity if PLINK power is being used to power devices</t>
  </si>
  <si>
    <t xml:space="preserve">P-LINK Alarm: </t>
  </si>
  <si>
    <t xml:space="preserve">P-LINK Standby: </t>
  </si>
  <si>
    <t>(Maximum current draw on P-Link limited to 1 Amp)</t>
  </si>
  <si>
    <t>Remote Microphone</t>
  </si>
  <si>
    <t>Fire Fighter Telephone System</t>
  </si>
  <si>
    <t>Dual Channel, 100W, 25V Amp</t>
  </si>
  <si>
    <t>Dual Channel, 50W, 25V Amp</t>
  </si>
  <si>
    <t>Single Channel, 100W, 25V and 70V Selectable  Amp</t>
  </si>
  <si>
    <t>Single Channel, 50W, 25V and 70V Selectable  Amp</t>
  </si>
  <si>
    <t>Single Channel, 50W, 25V Amp</t>
  </si>
  <si>
    <t>Single Channel, 25W, 25V and 70V Selectable  Amp</t>
  </si>
  <si>
    <t>Single Channel, 25W, 25V Amp</t>
  </si>
  <si>
    <t>PSN-1000(E)</t>
  </si>
  <si>
    <t>P-LINK (RS-485)</t>
  </si>
  <si>
    <t xml:space="preserve">Panel Alarm: </t>
  </si>
  <si>
    <t xml:space="preserve">Panel Standby: </t>
  </si>
  <si>
    <t>Intelligent Power Expander</t>
  </si>
  <si>
    <t>Class A</t>
  </si>
  <si>
    <t>Addressable Power Supply</t>
  </si>
  <si>
    <t xml:space="preserve">Max Panel Current (amps): </t>
  </si>
  <si>
    <t xml:space="preserve">NAC Source Voltage: </t>
  </si>
  <si>
    <t xml:space="preserve">SLC Type: </t>
  </si>
  <si>
    <t>PSN-1000(E)
Battery &amp; Voltage Drop
Calculations</t>
  </si>
  <si>
    <t>Single Channel, 50W Internal Amplifier, 25V or 70V Selectable Amp</t>
  </si>
  <si>
    <t>Contact Input Module</t>
  </si>
  <si>
    <t>add SB-24</t>
  </si>
  <si>
    <t>SCA-5070INT, Single Channel, 50W, 25V or 70V Selectable, Internal Amplifier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</si>
</sst>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9"/>
      <name val="Calibri"/>
      <family val="2"/>
    </font>
    <font>
      <i/>
      <sz val="8"/>
      <color indexed="8"/>
      <name val="Calibri"/>
      <family val="2"/>
    </font>
    <font>
      <sz val="9"/>
      <color indexed="9"/>
      <name val="Calibri"/>
      <family val="2"/>
    </font>
    <font>
      <b/>
      <sz val="12"/>
      <color indexed="9"/>
      <name val="Calibri"/>
      <family val="2"/>
    </font>
    <font>
      <b/>
      <i/>
      <sz val="9"/>
      <color indexed="8"/>
      <name val="Calibri"/>
      <family val="2"/>
    </font>
    <font>
      <b/>
      <i/>
      <sz val="11"/>
      <color indexed="8"/>
      <name val="Calibri"/>
      <family val="2"/>
    </font>
    <font>
      <sz val="8"/>
      <color indexed="9"/>
      <name val="Calibri"/>
      <family val="2"/>
    </font>
    <font>
      <sz val="9"/>
      <color theme="0"/>
      <name val="Calibri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10"/>
      <color rgb="FFFF0000"/>
      <name val="Calibri"/>
      <family val="2"/>
      <scheme val="minor"/>
    </font>
    <font>
      <i/>
      <sz val="9"/>
      <color indexed="8"/>
      <name val="Calibri"/>
      <family val="2"/>
    </font>
    <font>
      <b/>
      <i/>
      <sz val="10"/>
      <color rgb="FFFF0000"/>
      <name val="Calibri"/>
      <family val="2"/>
    </font>
    <font>
      <b/>
      <i/>
      <sz val="9"/>
      <color indexed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3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</cellStyleXfs>
  <cellXfs count="336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2" borderId="1" xfId="0" applyFont="1" applyFill="1" applyBorder="1"/>
    <xf numFmtId="0" fontId="6" fillId="0" borderId="0" xfId="0" applyFont="1"/>
    <xf numFmtId="0" fontId="8" fillId="3" borderId="5" xfId="0" applyFont="1" applyFill="1" applyBorder="1" applyAlignment="1">
      <alignment horizontal="center"/>
    </xf>
    <xf numFmtId="0" fontId="5" fillId="0" borderId="1" xfId="0" applyFont="1" applyBorder="1"/>
    <xf numFmtId="166" fontId="8" fillId="3" borderId="5" xfId="0" applyNumberFormat="1" applyFont="1" applyFill="1" applyBorder="1" applyAlignment="1">
      <alignment horizontal="center"/>
    </xf>
    <xf numFmtId="166" fontId="5" fillId="0" borderId="1" xfId="0" applyNumberFormat="1" applyFont="1" applyBorder="1"/>
    <xf numFmtId="166" fontId="5" fillId="0" borderId="0" xfId="0" applyNumberFormat="1" applyFont="1"/>
    <xf numFmtId="166" fontId="5" fillId="2" borderId="1" xfId="0" applyNumberFormat="1" applyFont="1" applyFill="1" applyBorder="1"/>
    <xf numFmtId="165" fontId="5" fillId="0" borderId="0" xfId="0" applyNumberFormat="1" applyFont="1"/>
    <xf numFmtId="164" fontId="5" fillId="2" borderId="0" xfId="0" applyNumberFormat="1" applyFont="1" applyFill="1"/>
    <xf numFmtId="0" fontId="11" fillId="3" borderId="0" xfId="0" applyFont="1" applyFill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5" fillId="0" borderId="21" xfId="0" applyFont="1" applyBorder="1"/>
    <xf numFmtId="166" fontId="5" fillId="0" borderId="7" xfId="0" applyNumberFormat="1" applyFont="1" applyBorder="1"/>
    <xf numFmtId="166" fontId="5" fillId="0" borderId="22" xfId="0" applyNumberFormat="1" applyFont="1" applyBorder="1"/>
    <xf numFmtId="0" fontId="5" fillId="0" borderId="13" xfId="0" applyFont="1" applyBorder="1"/>
    <xf numFmtId="166" fontId="5" fillId="0" borderId="12" xfId="0" applyNumberFormat="1" applyFont="1" applyBorder="1"/>
    <xf numFmtId="0" fontId="5" fillId="0" borderId="23" xfId="0" applyFont="1" applyBorder="1"/>
    <xf numFmtId="0" fontId="5" fillId="2" borderId="1" xfId="0" applyFont="1" applyFill="1" applyBorder="1" applyAlignment="1">
      <alignment horizontal="left"/>
    </xf>
    <xf numFmtId="0" fontId="4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/>
      <protection hidden="1"/>
    </xf>
    <xf numFmtId="0" fontId="4" fillId="4" borderId="8" xfId="0" applyFont="1" applyFill="1" applyBorder="1" applyAlignment="1" applyProtection="1">
      <alignment horizontal="left"/>
      <protection locked="0" hidden="1"/>
    </xf>
    <xf numFmtId="0" fontId="7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right"/>
      <protection hidden="1"/>
    </xf>
    <xf numFmtId="14" fontId="4" fillId="4" borderId="8" xfId="0" applyNumberFormat="1" applyFont="1" applyFill="1" applyBorder="1" applyAlignment="1" applyProtection="1">
      <alignment horizontal="left"/>
      <protection locked="0" hidden="1"/>
    </xf>
    <xf numFmtId="0" fontId="8" fillId="3" borderId="7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right"/>
      <protection hidden="1"/>
    </xf>
    <xf numFmtId="0" fontId="8" fillId="3" borderId="4" xfId="0" applyFont="1" applyFill="1" applyBorder="1" applyAlignment="1" applyProtection="1">
      <alignment horizontal="right"/>
      <protection hidden="1"/>
    </xf>
    <xf numFmtId="0" fontId="5" fillId="2" borderId="0" xfId="0" applyFont="1" applyFill="1" applyProtection="1">
      <protection hidden="1"/>
    </xf>
    <xf numFmtId="0" fontId="4" fillId="2" borderId="14" xfId="0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0" fontId="6" fillId="4" borderId="1" xfId="0" applyFont="1" applyFill="1" applyBorder="1" applyAlignment="1" applyProtection="1">
      <alignment horizontal="right"/>
      <protection locked="0" hidden="1"/>
    </xf>
    <xf numFmtId="0" fontId="17" fillId="0" borderId="0" xfId="0" applyFont="1"/>
    <xf numFmtId="0" fontId="5" fillId="2" borderId="10" xfId="0" applyFont="1" applyFill="1" applyBorder="1" applyProtection="1">
      <protection hidden="1"/>
    </xf>
    <xf numFmtId="164" fontId="5" fillId="2" borderId="10" xfId="0" applyNumberFormat="1" applyFont="1" applyFill="1" applyBorder="1" applyProtection="1">
      <protection hidden="1"/>
    </xf>
    <xf numFmtId="0" fontId="0" fillId="5" borderId="0" xfId="0" applyFill="1"/>
    <xf numFmtId="0" fontId="7" fillId="5" borderId="0" xfId="0" applyFont="1" applyFill="1" applyAlignment="1" applyProtection="1">
      <alignment horizontal="right"/>
      <protection hidden="1"/>
    </xf>
    <xf numFmtId="0" fontId="5" fillId="5" borderId="0" xfId="0" applyFont="1" applyFill="1" applyProtection="1">
      <protection hidden="1"/>
    </xf>
    <xf numFmtId="2" fontId="5" fillId="5" borderId="0" xfId="0" applyNumberFormat="1" applyFont="1" applyFill="1" applyProtection="1">
      <protection hidden="1"/>
    </xf>
    <xf numFmtId="9" fontId="7" fillId="5" borderId="0" xfId="0" applyNumberFormat="1" applyFont="1" applyFill="1" applyProtection="1">
      <protection hidden="1"/>
    </xf>
    <xf numFmtId="0" fontId="4" fillId="5" borderId="0" xfId="0" applyFont="1" applyFill="1" applyProtection="1">
      <protection hidden="1"/>
    </xf>
    <xf numFmtId="0" fontId="6" fillId="5" borderId="0" xfId="0" applyFont="1" applyFill="1" applyAlignment="1" applyProtection="1">
      <alignment horizontal="right"/>
      <protection hidden="1"/>
    </xf>
    <xf numFmtId="2" fontId="7" fillId="5" borderId="0" xfId="0" applyNumberFormat="1" applyFont="1" applyFill="1" applyAlignment="1" applyProtection="1">
      <alignment horizontal="right"/>
      <protection hidden="1"/>
    </xf>
    <xf numFmtId="164" fontId="7" fillId="6" borderId="0" xfId="0" applyNumberFormat="1" applyFont="1" applyFill="1" applyProtection="1">
      <protection hidden="1"/>
    </xf>
    <xf numFmtId="0" fontId="5" fillId="7" borderId="26" xfId="0" applyFont="1" applyFill="1" applyBorder="1" applyAlignment="1" applyProtection="1">
      <alignment horizontal="center"/>
      <protection hidden="1"/>
    </xf>
    <xf numFmtId="0" fontId="4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horizontal="right" vertical="top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right"/>
    </xf>
    <xf numFmtId="0" fontId="8" fillId="3" borderId="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5" fillId="7" borderId="26" xfId="0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10" xfId="0" applyFont="1" applyFill="1" applyBorder="1"/>
    <xf numFmtId="164" fontId="5" fillId="2" borderId="10" xfId="0" applyNumberFormat="1" applyFont="1" applyFill="1" applyBorder="1"/>
    <xf numFmtId="164" fontId="7" fillId="6" borderId="0" xfId="0" applyNumberFormat="1" applyFont="1" applyFill="1"/>
    <xf numFmtId="0" fontId="7" fillId="5" borderId="0" xfId="0" applyFont="1" applyFill="1" applyAlignment="1">
      <alignment horizontal="right"/>
    </xf>
    <xf numFmtId="2" fontId="7" fillId="5" borderId="0" xfId="0" applyNumberFormat="1" applyFont="1" applyFill="1" applyAlignment="1">
      <alignment horizontal="right"/>
    </xf>
    <xf numFmtId="0" fontId="5" fillId="5" borderId="0" xfId="0" applyFont="1" applyFill="1"/>
    <xf numFmtId="2" fontId="5" fillId="5" borderId="0" xfId="0" applyNumberFormat="1" applyFont="1" applyFill="1"/>
    <xf numFmtId="9" fontId="7" fillId="5" borderId="0" xfId="0" applyNumberFormat="1" applyFont="1" applyFill="1"/>
    <xf numFmtId="0" fontId="4" fillId="5" borderId="0" xfId="0" applyFont="1" applyFill="1"/>
    <xf numFmtId="0" fontId="6" fillId="5" borderId="0" xfId="0" applyFont="1" applyFill="1" applyAlignment="1">
      <alignment horizontal="right"/>
    </xf>
    <xf numFmtId="0" fontId="4" fillId="4" borderId="8" xfId="0" applyFont="1" applyFill="1" applyBorder="1" applyAlignment="1" applyProtection="1">
      <alignment horizontal="left"/>
      <protection locked="0"/>
    </xf>
    <xf numFmtId="14" fontId="4" fillId="4" borderId="8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5" fillId="7" borderId="27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5" fillId="2" borderId="13" xfId="0" applyFont="1" applyFill="1" applyBorder="1"/>
    <xf numFmtId="0" fontId="18" fillId="2" borderId="0" xfId="0" applyFont="1" applyFill="1"/>
    <xf numFmtId="0" fontId="17" fillId="5" borderId="0" xfId="0" applyFont="1" applyFill="1"/>
    <xf numFmtId="0" fontId="5" fillId="4" borderId="25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20" fillId="2" borderId="0" xfId="0" applyFont="1" applyFill="1"/>
    <xf numFmtId="0" fontId="22" fillId="5" borderId="0" xfId="0" applyFont="1" applyFill="1"/>
    <xf numFmtId="164" fontId="5" fillId="2" borderId="11" xfId="0" applyNumberFormat="1" applyFont="1" applyFill="1" applyBorder="1"/>
    <xf numFmtId="164" fontId="5" fillId="2" borderId="7" xfId="0" applyNumberFormat="1" applyFont="1" applyFill="1" applyBorder="1"/>
    <xf numFmtId="164" fontId="5" fillId="2" borderId="20" xfId="0" applyNumberFormat="1" applyFont="1" applyFill="1" applyBorder="1"/>
    <xf numFmtId="164" fontId="7" fillId="6" borderId="13" xfId="0" applyNumberFormat="1" applyFont="1" applyFill="1" applyBorder="1"/>
    <xf numFmtId="0" fontId="7" fillId="2" borderId="13" xfId="0" applyFont="1" applyFill="1" applyBorder="1" applyAlignment="1">
      <alignment horizontal="right"/>
    </xf>
    <xf numFmtId="0" fontId="5" fillId="2" borderId="20" xfId="0" applyFont="1" applyFill="1" applyBorder="1"/>
    <xf numFmtId="0" fontId="5" fillId="2" borderId="15" xfId="0" applyFont="1" applyFill="1" applyBorder="1"/>
    <xf numFmtId="0" fontId="5" fillId="2" borderId="28" xfId="0" applyFont="1" applyFill="1" applyBorder="1"/>
    <xf numFmtId="0" fontId="5" fillId="2" borderId="11" xfId="0" applyFont="1" applyFill="1" applyBorder="1"/>
    <xf numFmtId="164" fontId="5" fillId="2" borderId="20" xfId="0" applyNumberFormat="1" applyFont="1" applyFill="1" applyBorder="1" applyAlignment="1">
      <alignment horizontal="right"/>
    </xf>
    <xf numFmtId="0" fontId="5" fillId="2" borderId="7" xfId="0" applyFont="1" applyFill="1" applyBorder="1"/>
    <xf numFmtId="164" fontId="5" fillId="2" borderId="13" xfId="0" applyNumberFormat="1" applyFont="1" applyFill="1" applyBorder="1"/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Alignment="1" applyProtection="1">
      <alignment horizontal="center"/>
      <protection locked="0"/>
    </xf>
    <xf numFmtId="0" fontId="5" fillId="2" borderId="29" xfId="0" applyFont="1" applyFill="1" applyBorder="1"/>
    <xf numFmtId="0" fontId="5" fillId="7" borderId="29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4" borderId="30" xfId="0" applyFont="1" applyFill="1" applyBorder="1" applyAlignment="1" applyProtection="1">
      <alignment horizontal="left"/>
      <protection locked="0"/>
    </xf>
    <xf numFmtId="9" fontId="15" fillId="2" borderId="0" xfId="0" applyNumberFormat="1" applyFont="1" applyFill="1" applyAlignment="1" applyProtection="1">
      <alignment horizontal="left"/>
      <protection hidden="1"/>
    </xf>
    <xf numFmtId="0" fontId="15" fillId="2" borderId="0" xfId="0" applyFont="1" applyFill="1" applyAlignment="1" applyProtection="1">
      <alignment horizontal="left"/>
      <protection hidden="1"/>
    </xf>
    <xf numFmtId="9" fontId="4" fillId="4" borderId="8" xfId="0" applyNumberFormat="1" applyFont="1" applyFill="1" applyBorder="1" applyAlignment="1" applyProtection="1">
      <alignment horizontal="left"/>
      <protection locked="0" hidden="1"/>
    </xf>
    <xf numFmtId="0" fontId="6" fillId="2" borderId="0" xfId="0" applyFont="1" applyFill="1"/>
    <xf numFmtId="0" fontId="19" fillId="0" borderId="0" xfId="3"/>
    <xf numFmtId="0" fontId="5" fillId="2" borderId="0" xfId="3" applyFont="1" applyFill="1"/>
    <xf numFmtId="0" fontId="19" fillId="5" borderId="0" xfId="3" applyFill="1"/>
    <xf numFmtId="0" fontId="6" fillId="4" borderId="1" xfId="3" applyFont="1" applyFill="1" applyBorder="1" applyAlignment="1" applyProtection="1">
      <alignment horizontal="right"/>
      <protection locked="0"/>
    </xf>
    <xf numFmtId="0" fontId="6" fillId="5" borderId="0" xfId="3" applyFont="1" applyFill="1" applyAlignment="1">
      <alignment horizontal="right"/>
    </xf>
    <xf numFmtId="0" fontId="4" fillId="5" borderId="0" xfId="3" applyFont="1" applyFill="1"/>
    <xf numFmtId="2" fontId="7" fillId="2" borderId="0" xfId="3" applyNumberFormat="1" applyFont="1" applyFill="1" applyProtection="1">
      <protection hidden="1"/>
    </xf>
    <xf numFmtId="9" fontId="7" fillId="5" borderId="0" xfId="3" applyNumberFormat="1" applyFont="1" applyFill="1"/>
    <xf numFmtId="0" fontId="7" fillId="5" borderId="0" xfId="3" applyFont="1" applyFill="1" applyAlignment="1">
      <alignment horizontal="right"/>
    </xf>
    <xf numFmtId="0" fontId="5" fillId="5" borderId="0" xfId="3" applyFont="1" applyFill="1"/>
    <xf numFmtId="2" fontId="5" fillId="5" borderId="0" xfId="3" applyNumberFormat="1" applyFont="1" applyFill="1"/>
    <xf numFmtId="2" fontId="7" fillId="5" borderId="0" xfId="3" applyNumberFormat="1" applyFont="1" applyFill="1" applyAlignment="1">
      <alignment horizontal="right"/>
    </xf>
    <xf numFmtId="0" fontId="4" fillId="2" borderId="0" xfId="3" applyFont="1" applyFill="1"/>
    <xf numFmtId="0" fontId="7" fillId="2" borderId="0" xfId="3" applyFont="1" applyFill="1" applyAlignment="1">
      <alignment horizontal="right"/>
    </xf>
    <xf numFmtId="0" fontId="15" fillId="2" borderId="0" xfId="3" applyFont="1" applyFill="1" applyAlignment="1" applyProtection="1">
      <alignment horizontal="left"/>
      <protection hidden="1"/>
    </xf>
    <xf numFmtId="164" fontId="7" fillId="6" borderId="0" xfId="3" applyNumberFormat="1" applyFont="1" applyFill="1"/>
    <xf numFmtId="0" fontId="20" fillId="2" borderId="0" xfId="3" applyFont="1" applyFill="1"/>
    <xf numFmtId="164" fontId="5" fillId="2" borderId="31" xfId="3" applyNumberFormat="1" applyFont="1" applyFill="1" applyBorder="1"/>
    <xf numFmtId="0" fontId="5" fillId="2" borderId="31" xfId="3" applyFont="1" applyFill="1" applyBorder="1"/>
    <xf numFmtId="0" fontId="5" fillId="8" borderId="32" xfId="3" applyFont="1" applyFill="1" applyBorder="1" applyAlignment="1">
      <alignment horizontal="center"/>
    </xf>
    <xf numFmtId="164" fontId="5" fillId="2" borderId="33" xfId="3" applyNumberFormat="1" applyFont="1" applyFill="1" applyBorder="1"/>
    <xf numFmtId="0" fontId="5" fillId="2" borderId="33" xfId="3" applyFont="1" applyFill="1" applyBorder="1"/>
    <xf numFmtId="0" fontId="5" fillId="8" borderId="34" xfId="3" applyFont="1" applyFill="1" applyBorder="1" applyAlignment="1">
      <alignment horizontal="center"/>
    </xf>
    <xf numFmtId="164" fontId="5" fillId="2" borderId="7" xfId="3" applyNumberFormat="1" applyFont="1" applyFill="1" applyBorder="1"/>
    <xf numFmtId="164" fontId="5" fillId="2" borderId="35" xfId="3" applyNumberFormat="1" applyFont="1" applyFill="1" applyBorder="1"/>
    <xf numFmtId="0" fontId="5" fillId="2" borderId="7" xfId="3" applyFont="1" applyFill="1" applyBorder="1"/>
    <xf numFmtId="0" fontId="5" fillId="0" borderId="35" xfId="3" applyFont="1" applyBorder="1" applyAlignment="1">
      <alignment horizontal="center"/>
    </xf>
    <xf numFmtId="9" fontId="15" fillId="2" borderId="0" xfId="3" applyNumberFormat="1" applyFont="1" applyFill="1" applyAlignment="1" applyProtection="1">
      <alignment horizontal="left"/>
      <protection hidden="1"/>
    </xf>
    <xf numFmtId="0" fontId="8" fillId="3" borderId="4" xfId="3" applyFont="1" applyFill="1" applyBorder="1" applyAlignment="1">
      <alignment horizontal="right"/>
    </xf>
    <xf numFmtId="0" fontId="8" fillId="3" borderId="3" xfId="3" applyFont="1" applyFill="1" applyBorder="1" applyAlignment="1">
      <alignment horizontal="right"/>
    </xf>
    <xf numFmtId="0" fontId="8" fillId="3" borderId="3" xfId="3" applyFont="1" applyFill="1" applyBorder="1" applyAlignment="1">
      <alignment horizontal="center"/>
    </xf>
    <xf numFmtId="0" fontId="8" fillId="3" borderId="2" xfId="3" applyFont="1" applyFill="1" applyBorder="1" applyAlignment="1">
      <alignment horizontal="center"/>
    </xf>
    <xf numFmtId="0" fontId="8" fillId="3" borderId="7" xfId="3" applyFont="1" applyFill="1" applyBorder="1" applyAlignment="1">
      <alignment horizontal="center"/>
    </xf>
    <xf numFmtId="0" fontId="4" fillId="2" borderId="0" xfId="3" applyFont="1" applyFill="1" applyAlignment="1">
      <alignment horizontal="left"/>
    </xf>
    <xf numFmtId="9" fontId="4" fillId="4" borderId="8" xfId="3" applyNumberFormat="1" applyFont="1" applyFill="1" applyBorder="1" applyAlignment="1" applyProtection="1">
      <alignment horizontal="left"/>
      <protection locked="0" hidden="1"/>
    </xf>
    <xf numFmtId="14" fontId="4" fillId="4" borderId="8" xfId="3" applyNumberFormat="1" applyFont="1" applyFill="1" applyBorder="1" applyAlignment="1" applyProtection="1">
      <alignment horizontal="left"/>
      <protection locked="0"/>
    </xf>
    <xf numFmtId="0" fontId="7" fillId="2" borderId="0" xfId="3" applyFont="1" applyFill="1"/>
    <xf numFmtId="0" fontId="4" fillId="4" borderId="30" xfId="3" applyFont="1" applyFill="1" applyBorder="1" applyAlignment="1" applyProtection="1">
      <alignment horizontal="left"/>
      <protection locked="0"/>
    </xf>
    <xf numFmtId="0" fontId="7" fillId="2" borderId="0" xfId="3" applyFont="1" applyFill="1" applyAlignment="1">
      <alignment horizontal="right" vertical="top"/>
    </xf>
    <xf numFmtId="0" fontId="4" fillId="2" borderId="0" xfId="3" applyFont="1" applyFill="1" applyAlignment="1">
      <alignment horizontal="right"/>
    </xf>
    <xf numFmtId="0" fontId="7" fillId="2" borderId="0" xfId="3" applyFont="1" applyFill="1" applyAlignment="1">
      <alignment vertical="top"/>
    </xf>
    <xf numFmtId="0" fontId="4" fillId="4" borderId="8" xfId="3" applyFont="1" applyFill="1" applyBorder="1" applyAlignment="1" applyProtection="1">
      <alignment horizontal="left"/>
      <protection locked="0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right"/>
    </xf>
    <xf numFmtId="0" fontId="4" fillId="0" borderId="0" xfId="3" applyFont="1"/>
    <xf numFmtId="0" fontId="20" fillId="0" borderId="0" xfId="3" applyFont="1"/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5" fillId="0" borderId="0" xfId="3" applyFont="1" applyAlignment="1">
      <alignment horizontal="center"/>
    </xf>
    <xf numFmtId="164" fontId="7" fillId="2" borderId="0" xfId="3" applyNumberFormat="1" applyFont="1" applyFill="1"/>
    <xf numFmtId="0" fontId="5" fillId="0" borderId="31" xfId="3" applyFont="1" applyBorder="1" applyAlignment="1">
      <alignment horizontal="center"/>
    </xf>
    <xf numFmtId="164" fontId="5" fillId="2" borderId="31" xfId="4" applyNumberFormat="1" applyFont="1" applyFill="1" applyBorder="1"/>
    <xf numFmtId="164" fontId="7" fillId="2" borderId="0" xfId="3" applyNumberFormat="1" applyFont="1" applyFill="1" applyAlignment="1">
      <alignment horizontal="right"/>
    </xf>
    <xf numFmtId="164" fontId="7" fillId="2" borderId="0" xfId="4" applyNumberFormat="1" applyFont="1" applyFill="1" applyAlignment="1">
      <alignment horizontal="right"/>
    </xf>
    <xf numFmtId="0" fontId="4" fillId="5" borderId="0" xfId="3" applyFont="1" applyFill="1" applyAlignment="1" applyProtection="1">
      <alignment horizontal="left"/>
      <protection locked="0"/>
    </xf>
    <xf numFmtId="0" fontId="4" fillId="0" borderId="0" xfId="0" applyFont="1"/>
    <xf numFmtId="0" fontId="20" fillId="0" borderId="0" xfId="0" applyFont="1"/>
    <xf numFmtId="0" fontId="18" fillId="0" borderId="0" xfId="0" applyFont="1"/>
    <xf numFmtId="0" fontId="20" fillId="5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4" fillId="0" borderId="0" xfId="0" applyFont="1" applyProtection="1">
      <protection hidden="1"/>
    </xf>
    <xf numFmtId="166" fontId="7" fillId="2" borderId="0" xfId="0" applyNumberFormat="1" applyFont="1" applyFill="1" applyProtection="1">
      <protection hidden="1"/>
    </xf>
    <xf numFmtId="0" fontId="5" fillId="0" borderId="0" xfId="0" applyFont="1" applyProtection="1">
      <protection hidden="1"/>
    </xf>
    <xf numFmtId="166" fontId="7" fillId="2" borderId="1" xfId="0" applyNumberFormat="1" applyFont="1" applyFill="1" applyBorder="1" applyProtection="1">
      <protection hidden="1"/>
    </xf>
    <xf numFmtId="165" fontId="5" fillId="2" borderId="36" xfId="0" applyNumberFormat="1" applyFont="1" applyFill="1" applyBorder="1"/>
    <xf numFmtId="165" fontId="5" fillId="4" borderId="1" xfId="0" applyNumberFormat="1" applyFont="1" applyFill="1" applyBorder="1" applyProtection="1">
      <protection locked="0"/>
    </xf>
    <xf numFmtId="0" fontId="5" fillId="4" borderId="37" xfId="0" applyFont="1" applyFill="1" applyBorder="1" applyAlignment="1" applyProtection="1">
      <alignment horizontal="left"/>
      <protection locked="0"/>
    </xf>
    <xf numFmtId="0" fontId="5" fillId="4" borderId="15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0" xfId="0" applyFont="1" applyFill="1" applyProtection="1">
      <protection locked="0"/>
    </xf>
    <xf numFmtId="0" fontId="20" fillId="0" borderId="0" xfId="0" applyFont="1" applyProtection="1">
      <protection hidden="1"/>
    </xf>
    <xf numFmtId="0" fontId="20" fillId="2" borderId="0" xfId="0" applyFont="1" applyFill="1" applyProtection="1">
      <protection hidden="1"/>
    </xf>
    <xf numFmtId="0" fontId="18" fillId="2" borderId="0" xfId="0" applyFont="1" applyFill="1" applyProtection="1">
      <protection hidden="1"/>
    </xf>
    <xf numFmtId="0" fontId="5" fillId="4" borderId="36" xfId="0" applyFont="1" applyFill="1" applyBorder="1" applyAlignment="1" applyProtection="1">
      <alignment horizontal="left"/>
      <protection locked="0"/>
    </xf>
    <xf numFmtId="0" fontId="5" fillId="4" borderId="36" xfId="0" applyFont="1" applyFill="1" applyBorder="1" applyAlignment="1" applyProtection="1">
      <alignment horizontal="center"/>
      <protection locked="0"/>
    </xf>
    <xf numFmtId="0" fontId="8" fillId="9" borderId="4" xfId="0" applyFont="1" applyFill="1" applyBorder="1" applyAlignment="1" applyProtection="1">
      <alignment horizontal="center"/>
      <protection hidden="1"/>
    </xf>
    <xf numFmtId="0" fontId="8" fillId="9" borderId="3" xfId="0" applyFont="1" applyFill="1" applyBorder="1" applyAlignment="1" applyProtection="1">
      <alignment horizontal="center"/>
      <protection hidden="1"/>
    </xf>
    <xf numFmtId="0" fontId="8" fillId="9" borderId="2" xfId="0" applyFont="1" applyFill="1" applyBorder="1" applyAlignment="1" applyProtection="1">
      <alignment horizontal="center"/>
      <protection hidden="1"/>
    </xf>
    <xf numFmtId="0" fontId="8" fillId="9" borderId="9" xfId="0" applyFont="1" applyFill="1" applyBorder="1" applyAlignment="1" applyProtection="1">
      <alignment horizontal="center"/>
      <protection hidden="1"/>
    </xf>
    <xf numFmtId="0" fontId="8" fillId="9" borderId="7" xfId="0" applyFont="1" applyFill="1" applyBorder="1" applyAlignment="1" applyProtection="1">
      <alignment horizontal="center"/>
      <protection hidden="1"/>
    </xf>
    <xf numFmtId="0" fontId="8" fillId="9" borderId="17" xfId="0" applyFont="1" applyFill="1" applyBorder="1" applyAlignment="1" applyProtection="1">
      <alignment horizontal="center"/>
      <protection hidden="1"/>
    </xf>
    <xf numFmtId="0" fontId="5" fillId="2" borderId="3" xfId="0" applyFont="1" applyFill="1" applyBorder="1" applyProtection="1">
      <protection hidden="1"/>
    </xf>
    <xf numFmtId="0" fontId="7" fillId="2" borderId="3" xfId="0" applyFont="1" applyFill="1" applyBorder="1" applyAlignment="1" applyProtection="1">
      <alignment horizontal="right"/>
      <protection hidden="1"/>
    </xf>
    <xf numFmtId="0" fontId="5" fillId="4" borderId="39" xfId="0" applyFont="1" applyFill="1" applyBorder="1" applyAlignment="1" applyProtection="1">
      <alignment horizontal="center"/>
      <protection locked="0" hidden="1"/>
    </xf>
    <xf numFmtId="2" fontId="5" fillId="2" borderId="36" xfId="0" applyNumberFormat="1" applyFont="1" applyFill="1" applyBorder="1" applyAlignment="1" applyProtection="1">
      <alignment horizontal="center"/>
      <protection hidden="1"/>
    </xf>
    <xf numFmtId="164" fontId="5" fillId="0" borderId="36" xfId="0" applyNumberFormat="1" applyFont="1" applyBorder="1" applyAlignment="1" applyProtection="1">
      <alignment horizontal="center"/>
      <protection hidden="1"/>
    </xf>
    <xf numFmtId="164" fontId="5" fillId="2" borderId="36" xfId="0" applyNumberFormat="1" applyFont="1" applyFill="1" applyBorder="1" applyAlignment="1" applyProtection="1">
      <alignment horizontal="center"/>
      <protection hidden="1"/>
    </xf>
    <xf numFmtId="0" fontId="5" fillId="4" borderId="36" xfId="0" applyFont="1" applyFill="1" applyBorder="1" applyAlignment="1" applyProtection="1">
      <alignment horizontal="center"/>
      <protection locked="0" hidden="1"/>
    </xf>
    <xf numFmtId="0" fontId="5" fillId="2" borderId="36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8" fillId="9" borderId="40" xfId="0" applyFont="1" applyFill="1" applyBorder="1" applyAlignment="1" applyProtection="1">
      <alignment horizontal="center"/>
      <protection hidden="1"/>
    </xf>
    <xf numFmtId="0" fontId="8" fillId="9" borderId="41" xfId="0" applyFont="1" applyFill="1" applyBorder="1" applyAlignment="1" applyProtection="1">
      <alignment horizontal="center"/>
      <protection hidden="1"/>
    </xf>
    <xf numFmtId="0" fontId="8" fillId="9" borderId="42" xfId="0" applyFont="1" applyFill="1" applyBorder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5" fillId="4" borderId="43" xfId="0" applyFont="1" applyFill="1" applyBorder="1" applyAlignment="1" applyProtection="1">
      <alignment horizontal="center" vertical="center"/>
      <protection locked="0" hidden="1"/>
    </xf>
    <xf numFmtId="0" fontId="8" fillId="2" borderId="7" xfId="0" applyFont="1" applyFill="1" applyBorder="1" applyAlignment="1" applyProtection="1">
      <alignment horizontal="center"/>
      <protection hidden="1"/>
    </xf>
    <xf numFmtId="0" fontId="8" fillId="2" borderId="7" xfId="0" applyFont="1" applyFill="1" applyBorder="1" applyProtection="1">
      <protection hidden="1"/>
    </xf>
    <xf numFmtId="0" fontId="8" fillId="2" borderId="7" xfId="0" applyFont="1" applyFill="1" applyBorder="1" applyAlignment="1" applyProtection="1">
      <alignment horizontal="left" vertical="center"/>
      <protection hidden="1"/>
    </xf>
    <xf numFmtId="0" fontId="8" fillId="3" borderId="40" xfId="0" applyFont="1" applyFill="1" applyBorder="1" applyAlignment="1" applyProtection="1">
      <alignment horizontal="left"/>
      <protection hidden="1"/>
    </xf>
    <xf numFmtId="0" fontId="8" fillId="3" borderId="41" xfId="0" applyFont="1" applyFill="1" applyBorder="1" applyAlignment="1" applyProtection="1">
      <alignment horizontal="right"/>
      <protection hidden="1"/>
    </xf>
    <xf numFmtId="0" fontId="8" fillId="3" borderId="41" xfId="0" applyFont="1" applyFill="1" applyBorder="1" applyAlignment="1" applyProtection="1">
      <alignment horizontal="left"/>
      <protection hidden="1"/>
    </xf>
    <xf numFmtId="0" fontId="8" fillId="3" borderId="41" xfId="0" applyFont="1" applyFill="1" applyBorder="1" applyAlignment="1" applyProtection="1">
      <alignment vertical="center"/>
      <protection hidden="1"/>
    </xf>
    <xf numFmtId="0" fontId="8" fillId="3" borderId="42" xfId="0" applyFont="1" applyFill="1" applyBorder="1" applyAlignment="1" applyProtection="1">
      <alignment vertical="center"/>
      <protection hidden="1"/>
    </xf>
    <xf numFmtId="0" fontId="12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26" fillId="2" borderId="0" xfId="0" applyFont="1" applyFill="1" applyAlignment="1" applyProtection="1">
      <alignment vertical="center"/>
      <protection hidden="1"/>
    </xf>
    <xf numFmtId="2" fontId="15" fillId="0" borderId="0" xfId="0" applyNumberFormat="1" applyFont="1"/>
    <xf numFmtId="0" fontId="15" fillId="2" borderId="0" xfId="0" applyFont="1" applyFill="1" applyProtection="1">
      <protection hidden="1"/>
    </xf>
    <xf numFmtId="0" fontId="27" fillId="0" borderId="0" xfId="0" applyFont="1" applyProtection="1">
      <protection hidden="1"/>
    </xf>
    <xf numFmtId="0" fontId="27" fillId="0" borderId="6" xfId="0" applyFont="1" applyBorder="1" applyProtection="1">
      <protection hidden="1"/>
    </xf>
    <xf numFmtId="0" fontId="18" fillId="5" borderId="0" xfId="0" applyFont="1" applyFill="1" applyProtection="1">
      <protection hidden="1"/>
    </xf>
    <xf numFmtId="14" fontId="28" fillId="2" borderId="3" xfId="0" applyNumberFormat="1" applyFont="1" applyFill="1" applyBorder="1" applyAlignment="1" applyProtection="1">
      <alignment horizontal="left"/>
      <protection hidden="1"/>
    </xf>
    <xf numFmtId="0" fontId="28" fillId="2" borderId="3" xfId="0" applyFont="1" applyFill="1" applyBorder="1" applyAlignment="1" applyProtection="1">
      <alignment horizontal="left"/>
      <protection hidden="1"/>
    </xf>
    <xf numFmtId="0" fontId="12" fillId="2" borderId="3" xfId="0" applyFont="1" applyFill="1" applyBorder="1" applyProtection="1">
      <protection hidden="1"/>
    </xf>
    <xf numFmtId="0" fontId="25" fillId="2" borderId="0" xfId="0" applyFont="1" applyFill="1" applyProtection="1">
      <protection hidden="1"/>
    </xf>
    <xf numFmtId="0" fontId="29" fillId="2" borderId="0" xfId="0" applyFont="1" applyFill="1" applyAlignment="1" applyProtection="1">
      <alignment vertical="top" wrapText="1"/>
      <protection hidden="1"/>
    </xf>
    <xf numFmtId="0" fontId="7" fillId="4" borderId="1" xfId="0" applyFont="1" applyFill="1" applyBorder="1" applyAlignment="1" applyProtection="1">
      <alignment horizontal="right"/>
      <protection locked="0" hidden="1"/>
    </xf>
    <xf numFmtId="9" fontId="7" fillId="2" borderId="0" xfId="0" applyNumberFormat="1" applyFont="1" applyFill="1" applyProtection="1">
      <protection hidden="1"/>
    </xf>
    <xf numFmtId="2" fontId="5" fillId="2" borderId="0" xfId="0" applyNumberFormat="1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165" fontId="7" fillId="2" borderId="0" xfId="0" applyNumberFormat="1" applyFont="1" applyFill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166" fontId="5" fillId="2" borderId="3" xfId="0" applyNumberFormat="1" applyFont="1" applyFill="1" applyBorder="1" applyProtection="1">
      <protection hidden="1"/>
    </xf>
    <xf numFmtId="0" fontId="5" fillId="2" borderId="3" xfId="0" applyFont="1" applyFill="1" applyBorder="1" applyAlignment="1" applyProtection="1">
      <alignment horizontal="right"/>
      <protection hidden="1"/>
    </xf>
    <xf numFmtId="166" fontId="5" fillId="2" borderId="0" xfId="0" applyNumberFormat="1" applyFont="1" applyFill="1" applyProtection="1">
      <protection hidden="1"/>
    </xf>
    <xf numFmtId="0" fontId="8" fillId="3" borderId="41" xfId="0" applyFont="1" applyFill="1" applyBorder="1" applyAlignment="1" applyProtection="1">
      <alignment horizontal="center"/>
      <protection hidden="1"/>
    </xf>
    <xf numFmtId="0" fontId="10" fillId="3" borderId="41" xfId="0" applyFont="1" applyFill="1" applyBorder="1" applyProtection="1">
      <protection hidden="1"/>
    </xf>
    <xf numFmtId="0" fontId="30" fillId="3" borderId="41" xfId="0" applyFont="1" applyFill="1" applyBorder="1" applyProtection="1">
      <protection hidden="1"/>
    </xf>
    <xf numFmtId="0" fontId="8" fillId="3" borderId="41" xfId="0" applyFont="1" applyFill="1" applyBorder="1" applyProtection="1">
      <protection hidden="1"/>
    </xf>
    <xf numFmtId="0" fontId="8" fillId="3" borderId="42" xfId="0" applyFont="1" applyFill="1" applyBorder="1" applyProtection="1">
      <protection hidden="1"/>
    </xf>
    <xf numFmtId="166" fontId="7" fillId="2" borderId="0" xfId="0" applyNumberFormat="1" applyFont="1" applyFill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166" fontId="5" fillId="2" borderId="11" xfId="0" applyNumberFormat="1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Protection="1"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left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166" fontId="5" fillId="2" borderId="0" xfId="0" applyNumberFormat="1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0" fillId="5" borderId="0" xfId="0" applyFont="1" applyFill="1" applyAlignment="1" applyProtection="1">
      <alignment horizontal="left"/>
      <protection hidden="1"/>
    </xf>
    <xf numFmtId="0" fontId="8" fillId="3" borderId="7" xfId="0" applyFont="1" applyFill="1" applyBorder="1" applyProtection="1">
      <protection hidden="1"/>
    </xf>
    <xf numFmtId="0" fontId="8" fillId="3" borderId="17" xfId="0" applyFont="1" applyFill="1" applyBorder="1" applyProtection="1">
      <protection hidden="1"/>
    </xf>
    <xf numFmtId="165" fontId="5" fillId="2" borderId="0" xfId="0" applyNumberFormat="1" applyFont="1" applyFill="1" applyProtection="1">
      <protection hidden="1"/>
    </xf>
    <xf numFmtId="0" fontId="5" fillId="4" borderId="1" xfId="0" applyFont="1" applyFill="1" applyBorder="1" applyAlignment="1" applyProtection="1">
      <alignment horizontal="center"/>
      <protection locked="0" hidden="1"/>
    </xf>
    <xf numFmtId="164" fontId="7" fillId="2" borderId="0" xfId="0" applyNumberFormat="1" applyFont="1" applyFill="1" applyProtection="1">
      <protection hidden="1"/>
    </xf>
    <xf numFmtId="0" fontId="12" fillId="2" borderId="0" xfId="0" applyFont="1" applyFill="1" applyProtection="1">
      <protection hidden="1"/>
    </xf>
    <xf numFmtId="164" fontId="7" fillId="2" borderId="0" xfId="0" applyNumberFormat="1" applyFont="1" applyFill="1" applyAlignment="1" applyProtection="1">
      <alignment horizontal="right"/>
      <protection hidden="1"/>
    </xf>
    <xf numFmtId="164" fontId="5" fillId="2" borderId="0" xfId="0" applyNumberFormat="1" applyFont="1" applyFill="1" applyProtection="1">
      <protection hidden="1"/>
    </xf>
    <xf numFmtId="0" fontId="5" fillId="2" borderId="10" xfId="0" applyFont="1" applyFill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left"/>
      <protection locked="0" hidden="1"/>
    </xf>
    <xf numFmtId="14" fontId="5" fillId="4" borderId="8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Protection="1">
      <protection locked="0" hidden="1"/>
    </xf>
    <xf numFmtId="0" fontId="5" fillId="4" borderId="8" xfId="0" applyFont="1" applyFill="1" applyBorder="1" applyAlignment="1" applyProtection="1">
      <alignment horizontal="left"/>
      <protection locked="0" hidden="1"/>
    </xf>
    <xf numFmtId="0" fontId="21" fillId="5" borderId="0" xfId="3" applyFont="1" applyFill="1" applyAlignment="1">
      <alignment horizontal="left" vertical="top" wrapText="1"/>
    </xf>
    <xf numFmtId="0" fontId="12" fillId="5" borderId="0" xfId="3" applyFont="1" applyFill="1" applyAlignment="1">
      <alignment horizontal="left" vertical="top" wrapText="1"/>
    </xf>
    <xf numFmtId="0" fontId="7" fillId="5" borderId="0" xfId="3" applyFont="1" applyFill="1" applyAlignment="1">
      <alignment horizontal="left" vertical="top" wrapText="1"/>
    </xf>
    <xf numFmtId="0" fontId="4" fillId="4" borderId="18" xfId="3" applyFont="1" applyFill="1" applyBorder="1" applyAlignment="1" applyProtection="1">
      <alignment horizontal="left"/>
      <protection locked="0"/>
    </xf>
    <xf numFmtId="0" fontId="4" fillId="4" borderId="19" xfId="3" applyFont="1" applyFill="1" applyBorder="1" applyAlignment="1" applyProtection="1">
      <alignment horizontal="left"/>
      <protection locked="0"/>
    </xf>
    <xf numFmtId="0" fontId="13" fillId="2" borderId="0" xfId="3" applyFont="1" applyFill="1" applyAlignment="1">
      <alignment horizontal="left" vertical="center" wrapText="1" indent="1"/>
    </xf>
    <xf numFmtId="0" fontId="4" fillId="8" borderId="18" xfId="3" applyFont="1" applyFill="1" applyBorder="1" applyAlignment="1" applyProtection="1">
      <alignment horizontal="left"/>
      <protection locked="0"/>
    </xf>
    <xf numFmtId="0" fontId="4" fillId="8" borderId="19" xfId="3" applyFont="1" applyFill="1" applyBorder="1" applyAlignment="1" applyProtection="1">
      <alignment horizontal="left"/>
      <protection locked="0"/>
    </xf>
    <xf numFmtId="0" fontId="9" fillId="2" borderId="0" xfId="3" applyFont="1" applyFill="1" applyAlignment="1">
      <alignment horizontal="left" wrapText="1"/>
    </xf>
    <xf numFmtId="0" fontId="9" fillId="2" borderId="3" xfId="3" applyFont="1" applyFill="1" applyBorder="1" applyAlignment="1">
      <alignment horizontal="left" wrapText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17" xfId="3" applyFont="1" applyFill="1" applyBorder="1" applyAlignment="1">
      <alignment horizontal="center"/>
    </xf>
    <xf numFmtId="0" fontId="8" fillId="3" borderId="7" xfId="3" applyFont="1" applyFill="1" applyBorder="1" applyAlignment="1">
      <alignment horizontal="center"/>
    </xf>
    <xf numFmtId="0" fontId="8" fillId="3" borderId="9" xfId="3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2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4" fillId="4" borderId="18" xfId="0" applyFont="1" applyFill="1" applyBorder="1" applyAlignment="1" applyProtection="1">
      <alignment horizontal="left"/>
      <protection locked="0"/>
    </xf>
    <xf numFmtId="0" fontId="4" fillId="4" borderId="19" xfId="0" applyFont="1" applyFill="1" applyBorder="1" applyAlignment="1" applyProtection="1">
      <alignment horizontal="left"/>
      <protection locked="0"/>
    </xf>
    <xf numFmtId="0" fontId="13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21" fillId="5" borderId="0" xfId="0" applyFont="1" applyFill="1" applyAlignment="1">
      <alignment horizontal="left" vertical="top" wrapText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7" xfId="0" applyFont="1" applyFill="1" applyBorder="1" applyAlignment="1" applyProtection="1">
      <alignment horizontal="center"/>
      <protection hidden="1"/>
    </xf>
    <xf numFmtId="0" fontId="8" fillId="3" borderId="9" xfId="0" applyFont="1" applyFill="1" applyBorder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left" vertical="top" wrapText="1"/>
      <protection hidden="1"/>
    </xf>
    <xf numFmtId="0" fontId="7" fillId="5" borderId="0" xfId="0" applyFont="1" applyFill="1" applyAlignment="1" applyProtection="1">
      <alignment horizontal="left" vertical="top" wrapText="1"/>
      <protection hidden="1"/>
    </xf>
    <xf numFmtId="0" fontId="4" fillId="4" borderId="18" xfId="0" applyFont="1" applyFill="1" applyBorder="1" applyAlignment="1" applyProtection="1">
      <alignment horizontal="left"/>
      <protection locked="0" hidden="1"/>
    </xf>
    <xf numFmtId="0" fontId="4" fillId="4" borderId="19" xfId="0" applyFont="1" applyFill="1" applyBorder="1" applyAlignment="1" applyProtection="1">
      <alignment horizontal="left"/>
      <protection locked="0" hidden="1"/>
    </xf>
    <xf numFmtId="0" fontId="13" fillId="2" borderId="0" xfId="0" applyFont="1" applyFill="1" applyAlignment="1" applyProtection="1">
      <alignment horizontal="left" vertical="center" wrapText="1" indent="1"/>
      <protection hidden="1"/>
    </xf>
    <xf numFmtId="0" fontId="9" fillId="2" borderId="0" xfId="0" applyFont="1" applyFill="1" applyAlignment="1" applyProtection="1">
      <alignment horizontal="left" wrapText="1"/>
      <protection hidden="1"/>
    </xf>
    <xf numFmtId="0" fontId="9" fillId="2" borderId="3" xfId="0" applyFont="1" applyFill="1" applyBorder="1" applyAlignment="1" applyProtection="1">
      <alignment horizontal="left" wrapText="1"/>
      <protection hidden="1"/>
    </xf>
    <xf numFmtId="0" fontId="5" fillId="4" borderId="42" xfId="0" applyFont="1" applyFill="1" applyBorder="1" applyAlignment="1" applyProtection="1">
      <alignment horizontal="center" vertical="center"/>
      <protection locked="0" hidden="1"/>
    </xf>
    <xf numFmtId="0" fontId="5" fillId="4" borderId="40" xfId="0" applyFont="1" applyFill="1" applyBorder="1" applyAlignment="1" applyProtection="1">
      <alignment horizontal="center" vertical="center"/>
      <protection locked="0" hidden="1"/>
    </xf>
    <xf numFmtId="0" fontId="5" fillId="4" borderId="42" xfId="0" applyFont="1" applyFill="1" applyBorder="1" applyAlignment="1" applyProtection="1">
      <alignment horizontal="left" vertical="center"/>
      <protection locked="0" hidden="1"/>
    </xf>
    <xf numFmtId="0" fontId="5" fillId="4" borderId="40" xfId="0" applyFont="1" applyFill="1" applyBorder="1" applyAlignment="1" applyProtection="1">
      <alignment horizontal="left" vertical="center"/>
      <protection locked="0" hidden="1"/>
    </xf>
    <xf numFmtId="0" fontId="5" fillId="4" borderId="15" xfId="0" applyFont="1" applyFill="1" applyBorder="1" applyAlignment="1" applyProtection="1">
      <alignment horizontal="left"/>
      <protection locked="0"/>
    </xf>
    <xf numFmtId="0" fontId="5" fillId="4" borderId="37" xfId="0" applyFont="1" applyFill="1" applyBorder="1" applyAlignment="1" applyProtection="1">
      <alignment horizontal="left"/>
      <protection locked="0"/>
    </xf>
    <xf numFmtId="0" fontId="8" fillId="9" borderId="3" xfId="0" applyFont="1" applyFill="1" applyBorder="1" applyAlignment="1" applyProtection="1">
      <alignment horizontal="center"/>
      <protection hidden="1"/>
    </xf>
    <xf numFmtId="0" fontId="12" fillId="2" borderId="13" xfId="0" applyFont="1" applyFill="1" applyBorder="1" applyAlignment="1" applyProtection="1">
      <alignment horizontal="left" vertical="top" wrapText="1"/>
      <protection hidden="1"/>
    </xf>
    <xf numFmtId="0" fontId="12" fillId="2" borderId="0" xfId="0" applyFont="1" applyFill="1" applyAlignment="1" applyProtection="1">
      <alignment horizontal="left" vertical="top" wrapText="1"/>
      <protection hidden="1"/>
    </xf>
    <xf numFmtId="0" fontId="5" fillId="4" borderId="22" xfId="0" applyFont="1" applyFill="1" applyBorder="1" applyAlignment="1" applyProtection="1">
      <alignment horizontal="left"/>
      <protection locked="0"/>
    </xf>
    <xf numFmtId="0" fontId="5" fillId="4" borderId="38" xfId="0" applyFont="1" applyFill="1" applyBorder="1" applyAlignment="1" applyProtection="1">
      <alignment horizontal="left"/>
      <protection locked="0"/>
    </xf>
    <xf numFmtId="0" fontId="25" fillId="0" borderId="37" xfId="0" applyFont="1" applyBorder="1" applyAlignment="1" applyProtection="1">
      <alignment horizontal="left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8" fillId="3" borderId="42" xfId="0" applyFont="1" applyFill="1" applyBorder="1" applyAlignment="1" applyProtection="1">
      <alignment horizontal="center"/>
      <protection hidden="1"/>
    </xf>
    <xf numFmtId="0" fontId="8" fillId="3" borderId="41" xfId="0" applyFont="1" applyFill="1" applyBorder="1" applyAlignment="1" applyProtection="1">
      <alignment horizontal="center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28" fillId="2" borderId="13" xfId="0" applyFont="1" applyFill="1" applyBorder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right" vertical="top" wrapText="1"/>
      <protection hidden="1"/>
    </xf>
    <xf numFmtId="0" fontId="5" fillId="4" borderId="42" xfId="0" applyFont="1" applyFill="1" applyBorder="1" applyAlignment="1" applyProtection="1">
      <alignment horizontal="center" vertical="center"/>
      <protection locked="0"/>
    </xf>
    <xf numFmtId="0" fontId="5" fillId="4" borderId="40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 wrapText="1"/>
      <protection hidden="1"/>
    </xf>
    <xf numFmtId="0" fontId="28" fillId="2" borderId="3" xfId="0" applyFont="1" applyFill="1" applyBorder="1" applyAlignment="1" applyProtection="1">
      <alignment horizontal="left" vertical="center" wrapText="1"/>
      <protection hidden="1"/>
    </xf>
    <xf numFmtId="0" fontId="11" fillId="3" borderId="0" xfId="0" applyFont="1" applyFill="1" applyAlignment="1" applyProtection="1">
      <alignment horizontal="center"/>
      <protection locked="0"/>
    </xf>
    <xf numFmtId="0" fontId="14" fillId="3" borderId="16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0" fillId="3" borderId="16" xfId="0" applyFont="1" applyFill="1" applyBorder="1" applyAlignment="1">
      <alignment horizontal="center"/>
    </xf>
  </cellXfs>
  <cellStyles count="5">
    <cellStyle name="Normal" xfId="0" builtinId="0"/>
    <cellStyle name="Normal 2" xfId="3" xr:uid="{F32440DD-B50A-4458-9070-BF15C5E12283}"/>
    <cellStyle name="Normal 3" xfId="4" xr:uid="{8C78AE2F-54DD-4896-A90C-86C0C22C7206}"/>
    <cellStyle name="Percent 2" xfId="1" xr:uid="{00000000-0005-0000-0000-000002000000}"/>
    <cellStyle name="Percent 3" xfId="2" xr:uid="{1DD9CE6C-24CD-4CA1-98D7-B66C48680554}"/>
  </cellStyles>
  <dxfs count="4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030481" cy="534642"/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D1268619-E9F2-4966-81FE-B6900FA1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" y="0"/>
          <a:ext cx="2030481" cy="534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5" name="Picture 1" descr="PotterLogoSmall.jpg">
          <a:extLst>
            <a:ext uri="{FF2B5EF4-FFF2-40B4-BE49-F238E27FC236}">
              <a16:creationId xmlns:a16="http://schemas.microsoft.com/office/drawing/2014/main" id="{5317B2F1-9660-4BD5-8CFB-46B3A27E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4375" cy="556260"/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A2F96E41-D98D-4792-9952-1849C8A7F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84375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95250</xdr:colOff>
      <xdr:row>59</xdr:row>
      <xdr:rowOff>133350</xdr:rowOff>
    </xdr:from>
    <xdr:ext cx="1158875" cy="304165"/>
    <xdr:pic>
      <xdr:nvPicPr>
        <xdr:cNvPr id="3" name="Picture 2" descr="PotterLogoSmall.jpg">
          <a:extLst>
            <a:ext uri="{FF2B5EF4-FFF2-40B4-BE49-F238E27FC236}">
              <a16:creationId xmlns:a16="http://schemas.microsoft.com/office/drawing/2014/main" id="{F546D620-1414-44D5-9EBD-C096066CB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0090" y="29211270"/>
          <a:ext cx="1158875" cy="304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31750</xdr:colOff>
      <xdr:row>126</xdr:row>
      <xdr:rowOff>79375</xdr:rowOff>
    </xdr:from>
    <xdr:ext cx="1168400" cy="304800"/>
    <xdr:pic>
      <xdr:nvPicPr>
        <xdr:cNvPr id="4" name="Picture 3" descr="PotterLogoSmall.jpg">
          <a:extLst>
            <a:ext uri="{FF2B5EF4-FFF2-40B4-BE49-F238E27FC236}">
              <a16:creationId xmlns:a16="http://schemas.microsoft.com/office/drawing/2014/main" id="{75E18A89-DB6D-4FBC-BF25-D914D6D8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590" y="41410255"/>
          <a:ext cx="1168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3" name="Picture 1" descr="PotterLogoSmall.jpg">
          <a:extLst>
            <a:ext uri="{FF2B5EF4-FFF2-40B4-BE49-F238E27FC236}">
              <a16:creationId xmlns:a16="http://schemas.microsoft.com/office/drawing/2014/main" id="{1091CF1E-7DF5-43F2-8A1A-C1DDF2862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5" name="Picture 1" descr="PotterLogoSmall.jpg">
          <a:extLst>
            <a:ext uri="{FF2B5EF4-FFF2-40B4-BE49-F238E27FC236}">
              <a16:creationId xmlns:a16="http://schemas.microsoft.com/office/drawing/2014/main" id="{1C4AFEA3-BC44-4B12-BEBD-DF133BF68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5" name="Picture 1" descr="PotterLogoSmall.jpg">
          <a:extLst>
            <a:ext uri="{FF2B5EF4-FFF2-40B4-BE49-F238E27FC236}">
              <a16:creationId xmlns:a16="http://schemas.microsoft.com/office/drawing/2014/main" id="{74B48AEC-FE2F-4886-A777-5993F27F7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5" name="Picture 1" descr="PotterLogoSmall.jpg">
          <a:extLst>
            <a:ext uri="{FF2B5EF4-FFF2-40B4-BE49-F238E27FC236}">
              <a16:creationId xmlns:a16="http://schemas.microsoft.com/office/drawing/2014/main" id="{BEDAD998-16E8-4621-947F-C0EE643D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2" name="Picture 1" descr="PotterLogoSmall.jpg">
          <a:extLst>
            <a:ext uri="{FF2B5EF4-FFF2-40B4-BE49-F238E27FC236}">
              <a16:creationId xmlns:a16="http://schemas.microsoft.com/office/drawing/2014/main" id="{9AF4E1B3-DC26-405A-80D8-D04950E71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" y="0"/>
          <a:ext cx="2028825" cy="527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4" name="Picture 1" descr="PotterLogoSmall.jpg">
          <a:extLst>
            <a:ext uri="{FF2B5EF4-FFF2-40B4-BE49-F238E27FC236}">
              <a16:creationId xmlns:a16="http://schemas.microsoft.com/office/drawing/2014/main" id="{CFDA654A-BA15-4B52-A1AA-210EAC70D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5" name="Picture 1" descr="PotterLogoSmall.jpg">
          <a:extLst>
            <a:ext uri="{FF2B5EF4-FFF2-40B4-BE49-F238E27FC236}">
              <a16:creationId xmlns:a16="http://schemas.microsoft.com/office/drawing/2014/main" id="{0B4DF39A-B6CA-46BB-9A2F-CE4E771A0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314325</xdr:colOff>
      <xdr:row>3</xdr:row>
      <xdr:rowOff>123825</xdr:rowOff>
    </xdr:to>
    <xdr:pic>
      <xdr:nvPicPr>
        <xdr:cNvPr id="5" name="Picture 1" descr="PotterLogoSmall.jpg">
          <a:extLst>
            <a:ext uri="{FF2B5EF4-FFF2-40B4-BE49-F238E27FC236}">
              <a16:creationId xmlns:a16="http://schemas.microsoft.com/office/drawing/2014/main" id="{43DB3B38-3D6A-4F78-9D3A-92AFBE958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981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l\Downloads\BatteryCalc_PSN-1000.xlsx" TargetMode="External"/><Relationship Id="rId1" Type="http://schemas.openxmlformats.org/officeDocument/2006/relationships/externalLinkPath" Target="file:///C:\Users\toml\Downloads\BatteryCalc_PSN-1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SN-1000"/>
      <sheetName val="Device Database"/>
      <sheetName val="User Defined"/>
    </sheetNames>
    <sheetDataSet>
      <sheetData sheetId="0"/>
      <sheetData sheetId="1">
        <row r="4">
          <cell r="B4" t="str">
            <v>PE-HS 15 cd Normal db</v>
          </cell>
          <cell r="C4">
            <v>0</v>
          </cell>
          <cell r="D4">
            <v>0.03</v>
          </cell>
        </row>
        <row r="5">
          <cell r="B5" t="str">
            <v>PE-HS 15 cd Loud db</v>
          </cell>
          <cell r="C5">
            <v>0</v>
          </cell>
          <cell r="D5">
            <v>3.6999999999999998E-2</v>
          </cell>
        </row>
        <row r="6">
          <cell r="B6" t="str">
            <v>PE-HS 30 cd Normal db</v>
          </cell>
          <cell r="C6">
            <v>0</v>
          </cell>
          <cell r="D6">
            <v>3.9E-2</v>
          </cell>
        </row>
        <row r="7">
          <cell r="B7" t="str">
            <v>PE-HS 30 cd Loud db</v>
          </cell>
          <cell r="C7">
            <v>0</v>
          </cell>
          <cell r="D7">
            <v>4.5999999999999999E-2</v>
          </cell>
        </row>
        <row r="8">
          <cell r="B8" t="str">
            <v>PE-HS 75 cd Normal db</v>
          </cell>
          <cell r="C8">
            <v>0</v>
          </cell>
          <cell r="D8">
            <v>7.0000000000000007E-2</v>
          </cell>
        </row>
        <row r="9">
          <cell r="B9" t="str">
            <v>PE-HS 75 cd Loud db</v>
          </cell>
          <cell r="C9">
            <v>0</v>
          </cell>
          <cell r="D9">
            <v>7.6999999999999999E-2</v>
          </cell>
        </row>
        <row r="10">
          <cell r="B10" t="str">
            <v>PE-HS 110 cd Normal db</v>
          </cell>
          <cell r="C10">
            <v>0</v>
          </cell>
          <cell r="D10">
            <v>0.10199999999999999</v>
          </cell>
        </row>
        <row r="11">
          <cell r="B11" t="str">
            <v>PE-HS 110 cd Loud db</v>
          </cell>
          <cell r="C11">
            <v>0</v>
          </cell>
          <cell r="D11">
            <v>0.109</v>
          </cell>
        </row>
        <row r="12">
          <cell r="B12" t="str">
            <v>PE-HS 135 cd Normal db</v>
          </cell>
          <cell r="C12">
            <v>0</v>
          </cell>
          <cell r="D12">
            <v>0.13900000000000001</v>
          </cell>
        </row>
        <row r="13">
          <cell r="B13" t="str">
            <v>PE-HS 135 cd Loud db</v>
          </cell>
          <cell r="C13">
            <v>0</v>
          </cell>
          <cell r="D13">
            <v>0.14599999999999999</v>
          </cell>
        </row>
        <row r="14">
          <cell r="B14" t="str">
            <v>PE-HS 185 cd Normal db</v>
          </cell>
          <cell r="C14">
            <v>0</v>
          </cell>
          <cell r="D14">
            <v>0.20100000000000001</v>
          </cell>
        </row>
        <row r="15">
          <cell r="B15" t="str">
            <v>PE-HS 185 cd Loud db</v>
          </cell>
          <cell r="C15">
            <v>0</v>
          </cell>
          <cell r="D15">
            <v>0.20799999999999999</v>
          </cell>
        </row>
        <row r="16">
          <cell r="B16" t="str">
            <v>PE-HSC 15 cd Normal db</v>
          </cell>
          <cell r="C16">
            <v>0</v>
          </cell>
          <cell r="D16">
            <v>0.03</v>
          </cell>
        </row>
        <row r="17">
          <cell r="B17" t="str">
            <v>PE-HSC 15 cd Loud db</v>
          </cell>
          <cell r="C17">
            <v>0</v>
          </cell>
          <cell r="D17">
            <v>3.6999999999999998E-2</v>
          </cell>
        </row>
        <row r="18">
          <cell r="B18" t="str">
            <v>PE-HSC 30 cd Normal db</v>
          </cell>
          <cell r="C18">
            <v>0</v>
          </cell>
          <cell r="D18">
            <v>3.9E-2</v>
          </cell>
        </row>
        <row r="19">
          <cell r="B19" t="str">
            <v>PE-HSC 30 cd Loud db</v>
          </cell>
          <cell r="C19">
            <v>0</v>
          </cell>
          <cell r="D19">
            <v>4.5999999999999999E-2</v>
          </cell>
        </row>
        <row r="20">
          <cell r="B20" t="str">
            <v>PE-HSC 75 cd Normal db</v>
          </cell>
          <cell r="C20">
            <v>0</v>
          </cell>
          <cell r="D20">
            <v>7.0000000000000007E-2</v>
          </cell>
        </row>
        <row r="21">
          <cell r="B21" t="str">
            <v>PE-HSC 75 cd Loud db</v>
          </cell>
          <cell r="C21">
            <v>0</v>
          </cell>
          <cell r="D21">
            <v>7.6999999999999999E-2</v>
          </cell>
        </row>
        <row r="22">
          <cell r="B22" t="str">
            <v>PE-HSC 110 cd Normal db</v>
          </cell>
          <cell r="C22">
            <v>0</v>
          </cell>
          <cell r="D22">
            <v>0.10199999999999999</v>
          </cell>
        </row>
        <row r="23">
          <cell r="B23" t="str">
            <v>PE-HSC 110 cd Loud db</v>
          </cell>
          <cell r="C23">
            <v>0</v>
          </cell>
          <cell r="D23">
            <v>0.109</v>
          </cell>
        </row>
        <row r="24">
          <cell r="B24" t="str">
            <v>PE-HSC 150 cd Normal db</v>
          </cell>
          <cell r="C24">
            <v>0</v>
          </cell>
          <cell r="D24">
            <v>0.13900000000000001</v>
          </cell>
        </row>
        <row r="25">
          <cell r="B25" t="str">
            <v>PE-HSC 150 cd Loud db</v>
          </cell>
          <cell r="C25">
            <v>0</v>
          </cell>
          <cell r="D25">
            <v>0.14599999999999999</v>
          </cell>
        </row>
        <row r="26">
          <cell r="B26" t="str">
            <v>PE-HSC 177 cd Normal db</v>
          </cell>
          <cell r="C26">
            <v>0</v>
          </cell>
          <cell r="D26">
            <v>0.20100000000000001</v>
          </cell>
        </row>
        <row r="27">
          <cell r="B27" t="str">
            <v>PE-HSC 177 cd Loud db</v>
          </cell>
          <cell r="C27">
            <v>0</v>
          </cell>
          <cell r="D27">
            <v>0.20799999999999999</v>
          </cell>
        </row>
        <row r="28">
          <cell r="B28" t="str">
            <v>PE-LFHN Continuous</v>
          </cell>
          <cell r="C28">
            <v>0</v>
          </cell>
          <cell r="D28">
            <v>9.8000000000000004E-2</v>
          </cell>
        </row>
        <row r="29">
          <cell r="B29" t="str">
            <v>PE-LFHN Temporal 3</v>
          </cell>
          <cell r="C29">
            <v>0</v>
          </cell>
          <cell r="D29">
            <v>9.8000000000000004E-2</v>
          </cell>
        </row>
        <row r="30">
          <cell r="B30" t="str">
            <v>PE-LFHN Temporal 3/4</v>
          </cell>
          <cell r="C30">
            <v>0</v>
          </cell>
          <cell r="D30">
            <v>9.8000000000000004E-2</v>
          </cell>
        </row>
        <row r="31">
          <cell r="B31" t="str">
            <v>PE-LFHS 110 cd</v>
          </cell>
          <cell r="C31">
            <v>0</v>
          </cell>
          <cell r="D31">
            <v>0.25600000000000001</v>
          </cell>
        </row>
        <row r="32">
          <cell r="B32" t="str">
            <v>PE-LFHS 177 cd</v>
          </cell>
          <cell r="C32">
            <v>0</v>
          </cell>
          <cell r="D32">
            <v>0.25600000000000001</v>
          </cell>
        </row>
        <row r="33">
          <cell r="B33" t="str">
            <v>Potter HS-24, 15cd, Hi db</v>
          </cell>
          <cell r="C33">
            <v>0</v>
          </cell>
          <cell r="D33">
            <v>7.0000000000000007E-2</v>
          </cell>
        </row>
        <row r="34">
          <cell r="B34" t="str">
            <v>Potter HS-24, 30cd, Hi db</v>
          </cell>
          <cell r="C34">
            <v>0</v>
          </cell>
          <cell r="D34">
            <v>8.5999999999999993E-2</v>
          </cell>
        </row>
        <row r="35">
          <cell r="B35" t="str">
            <v>Potter HS-24, 60cd, Hi db</v>
          </cell>
          <cell r="C35">
            <v>0</v>
          </cell>
          <cell r="D35">
            <v>0.125</v>
          </cell>
        </row>
        <row r="36">
          <cell r="B36" t="str">
            <v>Potter HS-24, 75cd, Hi db</v>
          </cell>
          <cell r="C36">
            <v>0</v>
          </cell>
          <cell r="D36">
            <v>0.14399999999999999</v>
          </cell>
        </row>
        <row r="37">
          <cell r="B37" t="str">
            <v>Potter HS-24, 110cd, Hi db</v>
          </cell>
          <cell r="C37">
            <v>0</v>
          </cell>
          <cell r="D37">
            <v>0.189</v>
          </cell>
        </row>
        <row r="38">
          <cell r="B38" t="str">
            <v>Potter HS24-177,177cd, Hi db</v>
          </cell>
          <cell r="C38">
            <v>0</v>
          </cell>
          <cell r="D38">
            <v>0.24099999999999999</v>
          </cell>
        </row>
        <row r="39">
          <cell r="B39" t="str">
            <v>Potter CHS-24, 15cd, Hi db</v>
          </cell>
          <cell r="C39">
            <v>0</v>
          </cell>
          <cell r="D39">
            <v>0.14299999999999999</v>
          </cell>
        </row>
        <row r="40">
          <cell r="B40" t="str">
            <v>Potter CHS-24, 30cd, Hi db</v>
          </cell>
          <cell r="C40">
            <v>0</v>
          </cell>
          <cell r="D40">
            <v>0.14299999999999999</v>
          </cell>
        </row>
        <row r="41">
          <cell r="B41" t="str">
            <v>Potter CHS-24, 75cd, Hi db</v>
          </cell>
          <cell r="C41">
            <v>0</v>
          </cell>
          <cell r="D41">
            <v>0.223</v>
          </cell>
        </row>
        <row r="42">
          <cell r="B42" t="str">
            <v>Potter CHS-24. 95cd, Hi db</v>
          </cell>
          <cell r="C42">
            <v>0</v>
          </cell>
          <cell r="D42">
            <v>0.24299999999999999</v>
          </cell>
        </row>
        <row r="43">
          <cell r="B43" t="str">
            <v>Potter CHS-24, 115cd, Hi db</v>
          </cell>
          <cell r="C43">
            <v>0</v>
          </cell>
          <cell r="D43">
            <v>0.313</v>
          </cell>
        </row>
        <row r="44">
          <cell r="B44" t="str">
            <v>Potter CHS-24, 150cd, Hi db</v>
          </cell>
          <cell r="C44">
            <v>0</v>
          </cell>
          <cell r="D44">
            <v>0.34399999999999997</v>
          </cell>
        </row>
        <row r="45">
          <cell r="B45" t="str">
            <v>Potter CHS-24A, 15cd, Hi db</v>
          </cell>
          <cell r="C45">
            <v>0</v>
          </cell>
          <cell r="D45">
            <v>0.75</v>
          </cell>
        </row>
        <row r="46">
          <cell r="B46" t="str">
            <v>Potter CHS-24A, 30cd, Hi db</v>
          </cell>
          <cell r="C46">
            <v>0</v>
          </cell>
          <cell r="D46">
            <v>0.92</v>
          </cell>
        </row>
        <row r="47">
          <cell r="B47" t="str">
            <v>Potter CHS-24A, 60cd, Hi db</v>
          </cell>
          <cell r="C47">
            <v>0</v>
          </cell>
          <cell r="D47">
            <v>0.14099999999999999</v>
          </cell>
        </row>
        <row r="48">
          <cell r="B48" t="str">
            <v>Potter CHS-24A, 75cd, Hi db</v>
          </cell>
          <cell r="C48">
            <v>0</v>
          </cell>
          <cell r="D48">
            <v>0.17299999999999999</v>
          </cell>
        </row>
        <row r="49">
          <cell r="B49" t="str">
            <v>Potter CHS-24A, 110cd, Hi db</v>
          </cell>
          <cell r="C49">
            <v>0</v>
          </cell>
          <cell r="D49">
            <v>0.20599999999999999</v>
          </cell>
        </row>
        <row r="50">
          <cell r="B50" t="str">
            <v>Potter CHS-24B,CHS-24G,CHS-24R, 15cd, Hi db</v>
          </cell>
          <cell r="C50">
            <v>0</v>
          </cell>
          <cell r="D50">
            <v>0.13300000000000001</v>
          </cell>
        </row>
        <row r="51">
          <cell r="B51" t="str">
            <v>Potter CHS-24B,CHS-24G,CHS-24R, 30cd, Hi db</v>
          </cell>
          <cell r="C51">
            <v>0</v>
          </cell>
          <cell r="D51">
            <v>0.158</v>
          </cell>
        </row>
        <row r="52">
          <cell r="B52" t="str">
            <v>Potter CHS-24B,CHS-24G,CHS-24R, 60cd, Hi db</v>
          </cell>
          <cell r="C52">
            <v>0</v>
          </cell>
          <cell r="D52">
            <v>0.23100000000000001</v>
          </cell>
        </row>
        <row r="53">
          <cell r="B53" t="str">
            <v>Potter CHS-24B,CHS-24G,CHS-24R, 75cd, Hi db</v>
          </cell>
          <cell r="C53">
            <v>0</v>
          </cell>
          <cell r="D53">
            <v>0.27100000000000002</v>
          </cell>
        </row>
        <row r="54">
          <cell r="B54" t="str">
            <v>Potter CHS-24B,CHS-24G,CHS-24R, 110cd, Hi db</v>
          </cell>
          <cell r="C54">
            <v>0</v>
          </cell>
          <cell r="D54">
            <v>0.33800000000000002</v>
          </cell>
        </row>
        <row r="55">
          <cell r="B55" t="str">
            <v>Potter CCHS-24A,CCHS-24B,CCHS-24G, 15cd, Hi db</v>
          </cell>
          <cell r="C55">
            <v>0</v>
          </cell>
          <cell r="D55">
            <v>0.14699999999999999</v>
          </cell>
        </row>
        <row r="56">
          <cell r="B56" t="str">
            <v>Potter CCHS-24A,CCHS-24B,CCHS-24G, 30cd, Hi db</v>
          </cell>
          <cell r="C56">
            <v>0</v>
          </cell>
          <cell r="D56">
            <v>0.14699999999999999</v>
          </cell>
        </row>
        <row r="57">
          <cell r="B57" t="str">
            <v>Potter CCHS-24A,CCHS-24B,CCHS-24G, 75cd, Hi db</v>
          </cell>
          <cell r="C57">
            <v>0</v>
          </cell>
          <cell r="D57">
            <v>0.16200000000000001</v>
          </cell>
        </row>
        <row r="58">
          <cell r="B58" t="str">
            <v>Potter CCHS-24A,CCHS-24B,CCHS-24G, 95cd, Hi db</v>
          </cell>
          <cell r="C58">
            <v>0</v>
          </cell>
          <cell r="D58">
            <v>0.22800000000000001</v>
          </cell>
        </row>
        <row r="59">
          <cell r="B59" t="str">
            <v>Potter CCHS-24A,CCHS-24B,CCHS-24G, 115cd, Hi db</v>
          </cell>
          <cell r="C59">
            <v>0</v>
          </cell>
          <cell r="D59">
            <v>0.23499999999999999</v>
          </cell>
        </row>
        <row r="60">
          <cell r="B60" t="str">
            <v>Potter CCHS-24R, 15cd, Hi db</v>
          </cell>
          <cell r="C60">
            <v>0</v>
          </cell>
          <cell r="D60">
            <v>0.14699999999999999</v>
          </cell>
        </row>
        <row r="61">
          <cell r="B61" t="str">
            <v>Potter CCHS-24R, 30cd, Hi db</v>
          </cell>
          <cell r="C61">
            <v>0</v>
          </cell>
          <cell r="D61">
            <v>0.14699999999999999</v>
          </cell>
        </row>
        <row r="62">
          <cell r="B62" t="str">
            <v>Potter CCHS-24R, 75cd, Hi db</v>
          </cell>
          <cell r="C62">
            <v>0</v>
          </cell>
          <cell r="D62">
            <v>0.23499999999999999</v>
          </cell>
        </row>
        <row r="63">
          <cell r="B63" t="str">
            <v>Potter CCHS-24R, 95cd, Hi db</v>
          </cell>
          <cell r="C63">
            <v>0</v>
          </cell>
          <cell r="D63">
            <v>0.30599999999999999</v>
          </cell>
        </row>
        <row r="64">
          <cell r="B64" t="str">
            <v>Potter CCHS-24R, 115cd, Hi db</v>
          </cell>
          <cell r="C64">
            <v>0</v>
          </cell>
          <cell r="D64">
            <v>0.33600000000000002</v>
          </cell>
        </row>
        <row r="65">
          <cell r="B65" t="str">
            <v>Potter HS-24-WP, HSLP-24-WP 75cd, Hi db</v>
          </cell>
          <cell r="C65">
            <v>0</v>
          </cell>
          <cell r="D65">
            <v>0.19800000000000001</v>
          </cell>
        </row>
        <row r="66">
          <cell r="B66" t="str">
            <v>Potter LFHS-15 Temporal 3 Normal db</v>
          </cell>
          <cell r="C66">
            <v>0</v>
          </cell>
          <cell r="D66">
            <v>0.124</v>
          </cell>
        </row>
        <row r="67">
          <cell r="B67" t="str">
            <v>Potter LFHS-15 Temporal 3 Loud db</v>
          </cell>
          <cell r="C67">
            <v>0</v>
          </cell>
          <cell r="D67">
            <v>0.182</v>
          </cell>
        </row>
        <row r="68">
          <cell r="B68" t="str">
            <v>Potter LFHS-15 Temporal 4 Normal db</v>
          </cell>
          <cell r="C68">
            <v>0</v>
          </cell>
          <cell r="D68">
            <v>0.19500000000000001</v>
          </cell>
        </row>
        <row r="69">
          <cell r="B69" t="str">
            <v>Potter LFHS-15 Temporal 4 Loud db</v>
          </cell>
          <cell r="C69">
            <v>0</v>
          </cell>
          <cell r="D69">
            <v>0.29099999999999998</v>
          </cell>
        </row>
        <row r="70">
          <cell r="B70" t="str">
            <v>Potter LFHS-110 Temporal 3 Normal db</v>
          </cell>
          <cell r="C70">
            <v>0</v>
          </cell>
          <cell r="D70">
            <v>0.28000000000000003</v>
          </cell>
        </row>
        <row r="71">
          <cell r="B71" t="str">
            <v>Potter LFHS-110 Temporal 3 Loud db</v>
          </cell>
          <cell r="C71">
            <v>0</v>
          </cell>
          <cell r="D71">
            <v>0.32600000000000001</v>
          </cell>
        </row>
        <row r="72">
          <cell r="B72" t="str">
            <v>Potter LFHS-110 Temporal 4 Normal db</v>
          </cell>
          <cell r="C72">
            <v>0</v>
          </cell>
          <cell r="D72">
            <v>0.38400000000000001</v>
          </cell>
        </row>
        <row r="73">
          <cell r="B73" t="str">
            <v>Potter LFHS-110 Temporal 4 Loud db</v>
          </cell>
          <cell r="C73">
            <v>0</v>
          </cell>
          <cell r="D73">
            <v>0.47399999999999998</v>
          </cell>
        </row>
        <row r="74">
          <cell r="B74" t="str">
            <v>Potter LFHS-177 Temporal 3 Normal db</v>
          </cell>
          <cell r="C74">
            <v>0</v>
          </cell>
          <cell r="D74">
            <v>0.36499999999999999</v>
          </cell>
        </row>
        <row r="75">
          <cell r="B75" t="str">
            <v>Potter LFHS-177 Temporal 3 Loud db</v>
          </cell>
          <cell r="C75">
            <v>0</v>
          </cell>
          <cell r="D75">
            <v>0.39300000000000002</v>
          </cell>
        </row>
        <row r="76">
          <cell r="B76" t="str">
            <v>Potter LFHS-177 Temporal 4 Normal db</v>
          </cell>
          <cell r="C76">
            <v>0</v>
          </cell>
          <cell r="D76">
            <v>0.42699999999999999</v>
          </cell>
        </row>
        <row r="77">
          <cell r="B77" t="str">
            <v>Potter LFHS-177 Temporal 4 Loud db</v>
          </cell>
          <cell r="C77">
            <v>0</v>
          </cell>
          <cell r="D77">
            <v>0.52500000000000002</v>
          </cell>
        </row>
        <row r="78">
          <cell r="B78" t="str">
            <v>Potter CHS-24A-WP,CHSLP-24A-WP 75cd, Hi db</v>
          </cell>
          <cell r="C78">
            <v>0</v>
          </cell>
          <cell r="D78">
            <v>0.19800000000000001</v>
          </cell>
        </row>
        <row r="79">
          <cell r="B79" t="str">
            <v>CHS-24B-WP,CHS-24G-WP,CSH-24R-WP, 75cd, Hi db</v>
          </cell>
          <cell r="C79">
            <v>0</v>
          </cell>
          <cell r="D79">
            <v>0.192</v>
          </cell>
        </row>
        <row r="80">
          <cell r="B80" t="str">
            <v>CHSLP-24B-WP,CHSLP-24G-WP,CHSLP-24R-WP, 75cd, Hi db</v>
          </cell>
          <cell r="C80">
            <v>0</v>
          </cell>
          <cell r="D80">
            <v>0.192</v>
          </cell>
        </row>
        <row r="81">
          <cell r="B81" t="str">
            <v>Potter SH-1224  15cd, Hi db</v>
          </cell>
          <cell r="C81">
            <v>0</v>
          </cell>
          <cell r="D81">
            <v>0.14899999999999999</v>
          </cell>
        </row>
        <row r="82">
          <cell r="B82" t="str">
            <v>Potter SH-1224  15cd, Med db</v>
          </cell>
          <cell r="C82">
            <v>0</v>
          </cell>
          <cell r="D82">
            <v>9.1999999999999998E-2</v>
          </cell>
        </row>
        <row r="83">
          <cell r="B83" t="str">
            <v>Potter SH-1224  15cd, Lo db</v>
          </cell>
          <cell r="C83">
            <v>0</v>
          </cell>
          <cell r="D83">
            <v>0.08</v>
          </cell>
        </row>
        <row r="84">
          <cell r="B84" t="str">
            <v>Potter SH-1224  35cd, Hi db</v>
          </cell>
          <cell r="C84">
            <v>0</v>
          </cell>
          <cell r="D84">
            <v>0.189</v>
          </cell>
        </row>
        <row r="85">
          <cell r="B85" t="str">
            <v>Potter SH-1224  35cd, Med db</v>
          </cell>
          <cell r="C85">
            <v>0</v>
          </cell>
          <cell r="D85">
            <v>0.13200000000000001</v>
          </cell>
        </row>
        <row r="86">
          <cell r="B86" t="str">
            <v>Potter SH-1224  35cd, Lo db</v>
          </cell>
          <cell r="C86">
            <v>0</v>
          </cell>
          <cell r="D86">
            <v>0.12</v>
          </cell>
        </row>
        <row r="87">
          <cell r="B87" t="str">
            <v>Potter SH-1224  60cd, Hi db</v>
          </cell>
          <cell r="C87">
            <v>0</v>
          </cell>
          <cell r="D87">
            <v>0.218</v>
          </cell>
        </row>
        <row r="88">
          <cell r="B88" t="str">
            <v>Potter SH-1224  60cd, Med db</v>
          </cell>
          <cell r="C88">
            <v>0</v>
          </cell>
          <cell r="D88">
            <v>0.161</v>
          </cell>
        </row>
        <row r="89">
          <cell r="B89" t="str">
            <v>Potter SH-1224  60cd, Lo db</v>
          </cell>
          <cell r="C89">
            <v>0</v>
          </cell>
          <cell r="D89">
            <v>0.14899999999999999</v>
          </cell>
        </row>
        <row r="90">
          <cell r="B90" t="str">
            <v>Potter SH-1224  75cd, Hi db</v>
          </cell>
          <cell r="C90">
            <v>0</v>
          </cell>
          <cell r="D90">
            <v>0.23300000000000001</v>
          </cell>
        </row>
        <row r="91">
          <cell r="B91" t="str">
            <v>Potter SH-1224  75cd, Med db</v>
          </cell>
          <cell r="C91">
            <v>0</v>
          </cell>
          <cell r="D91">
            <v>0.17599999999999999</v>
          </cell>
        </row>
        <row r="92">
          <cell r="B92" t="str">
            <v>Potter SH-1224  75cd, Lo db</v>
          </cell>
          <cell r="C92">
            <v>0</v>
          </cell>
          <cell r="D92">
            <v>0.16400000000000001</v>
          </cell>
        </row>
        <row r="93">
          <cell r="B93" t="str">
            <v>Potter SH-1224  95cd, Hi db</v>
          </cell>
          <cell r="C93">
            <v>0</v>
          </cell>
          <cell r="D93">
            <v>0.26400000000000001</v>
          </cell>
        </row>
        <row r="94">
          <cell r="B94" t="str">
            <v>Potter SH-1224  95cd, Med db</v>
          </cell>
          <cell r="C94">
            <v>0</v>
          </cell>
          <cell r="D94">
            <v>0.20699999999999999</v>
          </cell>
        </row>
        <row r="95">
          <cell r="B95" t="str">
            <v>Potter SH-1224  95cd, Lo db</v>
          </cell>
          <cell r="C95">
            <v>0</v>
          </cell>
          <cell r="D95">
            <v>0.19500000000000001</v>
          </cell>
        </row>
        <row r="96">
          <cell r="B96" t="str">
            <v>Potter SH-1224  110cd, Hi db</v>
          </cell>
          <cell r="C96">
            <v>0</v>
          </cell>
          <cell r="D96">
            <v>0.28299999999999997</v>
          </cell>
        </row>
        <row r="97">
          <cell r="B97" t="str">
            <v>Potter SH-1224  110cd, Med db</v>
          </cell>
          <cell r="C97">
            <v>0</v>
          </cell>
          <cell r="D97">
            <v>0.22600000000000001</v>
          </cell>
        </row>
        <row r="98">
          <cell r="B98" t="str">
            <v>Potter SH-1224  110cd, Lo db</v>
          </cell>
          <cell r="C98">
            <v>0</v>
          </cell>
          <cell r="D98">
            <v>0.214</v>
          </cell>
        </row>
        <row r="99">
          <cell r="B99" t="str">
            <v>Potter SH-1224WP 15cd, Hi db</v>
          </cell>
          <cell r="C99">
            <v>0</v>
          </cell>
          <cell r="D99">
            <v>0.30299999999999999</v>
          </cell>
        </row>
        <row r="100">
          <cell r="B100" t="str">
            <v>Potter SH-1224WP 15cd, Med db</v>
          </cell>
          <cell r="C100">
            <v>0</v>
          </cell>
          <cell r="D100">
            <v>0.21</v>
          </cell>
        </row>
        <row r="101">
          <cell r="B101" t="str">
            <v>Potter SH-1224WP 15cd, Lo db</v>
          </cell>
          <cell r="C101">
            <v>0</v>
          </cell>
          <cell r="D101">
            <v>0.182</v>
          </cell>
        </row>
        <row r="102">
          <cell r="B102" t="str">
            <v>Potter SH-1224WP 35cd, Hi db</v>
          </cell>
          <cell r="C102">
            <v>0</v>
          </cell>
          <cell r="D102">
            <v>0.33800000000000002</v>
          </cell>
        </row>
        <row r="103">
          <cell r="B103" t="str">
            <v>Potter SH-1224WP 35cd, Med db</v>
          </cell>
          <cell r="C103">
            <v>0</v>
          </cell>
          <cell r="D103">
            <v>0.245</v>
          </cell>
        </row>
        <row r="104">
          <cell r="B104" t="str">
            <v>Potter SH-1224WP 35cd, Lo db</v>
          </cell>
          <cell r="C104">
            <v>0</v>
          </cell>
          <cell r="D104">
            <v>0.217</v>
          </cell>
        </row>
        <row r="105">
          <cell r="B105" t="str">
            <v>Potter SH-1224WP 60cd, Hi db</v>
          </cell>
          <cell r="C105">
            <v>0</v>
          </cell>
          <cell r="D105">
            <v>0.374</v>
          </cell>
        </row>
        <row r="106">
          <cell r="B106" t="str">
            <v>Potter SH-1224WP 60cd, Med db</v>
          </cell>
          <cell r="C106">
            <v>0</v>
          </cell>
          <cell r="D106">
            <v>0.28100000000000003</v>
          </cell>
        </row>
        <row r="107">
          <cell r="B107" t="str">
            <v>Potter SH-1224WP 60cd, Lo db</v>
          </cell>
          <cell r="C107">
            <v>0</v>
          </cell>
          <cell r="D107">
            <v>0.253</v>
          </cell>
        </row>
        <row r="108">
          <cell r="B108" t="str">
            <v>Potter SH-1224WP 75cd, Hi db</v>
          </cell>
          <cell r="C108">
            <v>0</v>
          </cell>
          <cell r="D108">
            <v>0.39300000000000002</v>
          </cell>
        </row>
        <row r="109">
          <cell r="B109" t="str">
            <v>Potter SH-1224WP 75cd, Med db</v>
          </cell>
          <cell r="C109">
            <v>0</v>
          </cell>
          <cell r="D109">
            <v>0.3</v>
          </cell>
        </row>
        <row r="110">
          <cell r="B110" t="str">
            <v>Potter SH-1224WP 75cd, Lo db</v>
          </cell>
          <cell r="C110">
            <v>0</v>
          </cell>
          <cell r="D110">
            <v>0.27200000000000002</v>
          </cell>
        </row>
        <row r="111">
          <cell r="B111" t="str">
            <v>Potter SH-1224WP 95cd, Hi db</v>
          </cell>
          <cell r="C111">
            <v>0</v>
          </cell>
          <cell r="D111">
            <v>0.41399999999999998</v>
          </cell>
        </row>
        <row r="112">
          <cell r="B112" t="str">
            <v>Potter SH-1224WP 95cd, Med db</v>
          </cell>
          <cell r="C112">
            <v>0</v>
          </cell>
          <cell r="D112">
            <v>0.32100000000000001</v>
          </cell>
        </row>
        <row r="113">
          <cell r="B113" t="str">
            <v>Potter SH-1224WP 95cd, Lo db</v>
          </cell>
          <cell r="C113">
            <v>0</v>
          </cell>
          <cell r="D113">
            <v>0.29299999999999998</v>
          </cell>
        </row>
        <row r="114">
          <cell r="B114" t="str">
            <v>Potter SH-1224WP 110cd, Hi db</v>
          </cell>
          <cell r="C114">
            <v>0</v>
          </cell>
          <cell r="D114">
            <v>0.42799999999999999</v>
          </cell>
        </row>
        <row r="115">
          <cell r="B115" t="str">
            <v>Potter SH-1224WP 110cd, Med db</v>
          </cell>
          <cell r="C115">
            <v>0</v>
          </cell>
          <cell r="D115">
            <v>0.33500000000000002</v>
          </cell>
        </row>
        <row r="116">
          <cell r="B116" t="str">
            <v>Potter SH-1224WP 110cd, Lo db</v>
          </cell>
          <cell r="C116">
            <v>0</v>
          </cell>
          <cell r="D116">
            <v>0.307</v>
          </cell>
        </row>
        <row r="117">
          <cell r="B117" t="str">
            <v>Potter SH-24H  95cd, Hi db</v>
          </cell>
          <cell r="C117">
            <v>0</v>
          </cell>
          <cell r="D117">
            <v>0.23799999999999999</v>
          </cell>
        </row>
        <row r="118">
          <cell r="B118" t="str">
            <v>Potter SH-24H  95cd, Med db</v>
          </cell>
          <cell r="C118">
            <v>0</v>
          </cell>
          <cell r="D118">
            <v>0.18099999999999999</v>
          </cell>
        </row>
        <row r="119">
          <cell r="B119" t="str">
            <v>Potter SH-24H  95cd, Lo db</v>
          </cell>
          <cell r="C119">
            <v>0</v>
          </cell>
          <cell r="D119">
            <v>0.16900000000000001</v>
          </cell>
        </row>
        <row r="120">
          <cell r="B120" t="str">
            <v>Potter SH-24H  110cd, Hi db</v>
          </cell>
          <cell r="C120">
            <v>0</v>
          </cell>
          <cell r="D120">
            <v>0.248</v>
          </cell>
        </row>
        <row r="121">
          <cell r="B121" t="str">
            <v>Potter SH-24H  110cd, Med db</v>
          </cell>
          <cell r="C121">
            <v>0</v>
          </cell>
          <cell r="D121">
            <v>0.191</v>
          </cell>
        </row>
        <row r="122">
          <cell r="B122" t="str">
            <v>Potter SH-24H  110cd, Lo db</v>
          </cell>
          <cell r="C122">
            <v>0</v>
          </cell>
          <cell r="D122">
            <v>0.17899999999999999</v>
          </cell>
        </row>
        <row r="123">
          <cell r="B123" t="str">
            <v>Potter SH-24H  135cd, Hi db</v>
          </cell>
          <cell r="C123">
            <v>0</v>
          </cell>
          <cell r="D123">
            <v>0.26500000000000001</v>
          </cell>
        </row>
        <row r="124">
          <cell r="B124" t="str">
            <v>Potter SH-24H  135cd, Med db</v>
          </cell>
          <cell r="C124">
            <v>0</v>
          </cell>
          <cell r="D124">
            <v>0.20799999999999999</v>
          </cell>
        </row>
        <row r="125">
          <cell r="B125" t="str">
            <v>Potter SH-24H  135cd, Lo db</v>
          </cell>
          <cell r="C125">
            <v>0</v>
          </cell>
          <cell r="D125">
            <v>0.19600000000000001</v>
          </cell>
        </row>
        <row r="126">
          <cell r="B126" t="str">
            <v>Potter SH-24H  150cd, Hi db</v>
          </cell>
          <cell r="C126">
            <v>0</v>
          </cell>
          <cell r="D126">
            <v>0.27700000000000002</v>
          </cell>
        </row>
        <row r="127">
          <cell r="B127" t="str">
            <v>Potter SH-24H  150cd, Med db</v>
          </cell>
          <cell r="C127">
            <v>0</v>
          </cell>
          <cell r="D127">
            <v>0.22</v>
          </cell>
        </row>
        <row r="128">
          <cell r="B128" t="str">
            <v>Potter SH-24H  150cd, Lo db</v>
          </cell>
          <cell r="C128">
            <v>0</v>
          </cell>
          <cell r="D128">
            <v>0.20799999999999999</v>
          </cell>
        </row>
        <row r="129">
          <cell r="B129" t="str">
            <v>Potter SH-24H  177cd, Hi db</v>
          </cell>
          <cell r="C129">
            <v>0</v>
          </cell>
          <cell r="D129">
            <v>0.30499999999999999</v>
          </cell>
        </row>
        <row r="130">
          <cell r="B130" t="str">
            <v>Potter SH-24H  177cd, Med db</v>
          </cell>
          <cell r="C130">
            <v>0</v>
          </cell>
          <cell r="D130">
            <v>0.248</v>
          </cell>
        </row>
        <row r="131">
          <cell r="B131" t="str">
            <v>Potter SH-24H  177cd, Lo db</v>
          </cell>
          <cell r="C131">
            <v>0</v>
          </cell>
          <cell r="D131">
            <v>0.23599999999999999</v>
          </cell>
        </row>
        <row r="132">
          <cell r="B132" t="str">
            <v>Potter SH-24H  185cd, Hi db</v>
          </cell>
          <cell r="C132">
            <v>0</v>
          </cell>
          <cell r="D132">
            <v>0.313</v>
          </cell>
        </row>
        <row r="133">
          <cell r="B133" t="str">
            <v>Potter SH-24H  185cd, Med db</v>
          </cell>
          <cell r="C133">
            <v>0</v>
          </cell>
          <cell r="D133">
            <v>0.25600000000000001</v>
          </cell>
        </row>
        <row r="134">
          <cell r="B134" t="str">
            <v>Potter SH-24H  185cd, Lo db</v>
          </cell>
          <cell r="C134">
            <v>0</v>
          </cell>
          <cell r="D134">
            <v>0.24399999999999999</v>
          </cell>
        </row>
        <row r="135">
          <cell r="B135" t="str">
            <v>Potter SH-24H-WP  95cd, Hi db</v>
          </cell>
          <cell r="C135">
            <v>0</v>
          </cell>
          <cell r="D135">
            <v>0.23799999999999999</v>
          </cell>
        </row>
        <row r="136">
          <cell r="B136" t="str">
            <v>Potter SH-24H-WP  95cd, Med db</v>
          </cell>
          <cell r="C136">
            <v>0</v>
          </cell>
          <cell r="D136">
            <v>0.18099999999999999</v>
          </cell>
        </row>
        <row r="137">
          <cell r="B137" t="str">
            <v>Potter SH-24H-WP  95cd, Lo db</v>
          </cell>
          <cell r="C137">
            <v>0</v>
          </cell>
          <cell r="D137">
            <v>0.16900000000000001</v>
          </cell>
        </row>
        <row r="138">
          <cell r="B138" t="str">
            <v>Potter SH-24H-WP  110cd, Hi db</v>
          </cell>
          <cell r="C138">
            <v>0</v>
          </cell>
          <cell r="D138">
            <v>0.248</v>
          </cell>
        </row>
        <row r="139">
          <cell r="B139" t="str">
            <v>Potter SH-24H-WP  110cd, Med db</v>
          </cell>
          <cell r="C139">
            <v>0</v>
          </cell>
          <cell r="D139">
            <v>0.191</v>
          </cell>
        </row>
        <row r="140">
          <cell r="B140" t="str">
            <v>Potter SH-24H-WP  110cd, Lo db</v>
          </cell>
          <cell r="C140">
            <v>0</v>
          </cell>
          <cell r="D140">
            <v>0.17899999999999999</v>
          </cell>
        </row>
        <row r="141">
          <cell r="B141" t="str">
            <v>Potter SH-24H-WP  135cd, Hi db</v>
          </cell>
          <cell r="C141">
            <v>0</v>
          </cell>
          <cell r="D141">
            <v>0.26500000000000001</v>
          </cell>
        </row>
        <row r="142">
          <cell r="B142" t="str">
            <v>Potter SH-24H-WP  135cd, Med db</v>
          </cell>
          <cell r="C142">
            <v>0</v>
          </cell>
          <cell r="D142">
            <v>0.20799999999999999</v>
          </cell>
        </row>
        <row r="143">
          <cell r="B143" t="str">
            <v>Potter SH-24H-WP  135cd, Lo db</v>
          </cell>
          <cell r="C143">
            <v>0</v>
          </cell>
          <cell r="D143">
            <v>0.19600000000000001</v>
          </cell>
        </row>
        <row r="144">
          <cell r="B144" t="str">
            <v>Potter SH-24H-WP  150cd, Hi db</v>
          </cell>
          <cell r="C144">
            <v>0</v>
          </cell>
          <cell r="D144">
            <v>0.27700000000000002</v>
          </cell>
        </row>
        <row r="145">
          <cell r="B145" t="str">
            <v>Potter SH-24H-WP  150cd, Med db</v>
          </cell>
          <cell r="C145">
            <v>0</v>
          </cell>
          <cell r="D145">
            <v>0.22</v>
          </cell>
        </row>
        <row r="146">
          <cell r="B146" t="str">
            <v>Potter SH-24H-WP  150cd, Lo db</v>
          </cell>
          <cell r="C146">
            <v>0</v>
          </cell>
          <cell r="D146">
            <v>0.20799999999999999</v>
          </cell>
        </row>
        <row r="147">
          <cell r="B147" t="str">
            <v>Potter SH-24H-WP  177cd, Hi db</v>
          </cell>
          <cell r="C147">
            <v>0</v>
          </cell>
          <cell r="D147">
            <v>0.30499999999999999</v>
          </cell>
        </row>
        <row r="148">
          <cell r="B148" t="str">
            <v>Potter SH-24H-WP  177cd, Med db</v>
          </cell>
          <cell r="C148">
            <v>0</v>
          </cell>
          <cell r="D148">
            <v>0.248</v>
          </cell>
        </row>
        <row r="149">
          <cell r="B149" t="str">
            <v>Potter SH-24H-WP  177cd, Lo db</v>
          </cell>
          <cell r="C149">
            <v>0</v>
          </cell>
          <cell r="D149">
            <v>0.23599999999999999</v>
          </cell>
        </row>
        <row r="150">
          <cell r="B150" t="str">
            <v>Potter SH-24H-WP  185cd, Hi db</v>
          </cell>
          <cell r="C150">
            <v>0</v>
          </cell>
          <cell r="D150">
            <v>0.313</v>
          </cell>
        </row>
        <row r="151">
          <cell r="B151" t="str">
            <v>Potter SH-24H-WP  185cd, Med db</v>
          </cell>
          <cell r="C151">
            <v>0</v>
          </cell>
          <cell r="D151">
            <v>0.25600000000000001</v>
          </cell>
        </row>
        <row r="152">
          <cell r="B152" t="str">
            <v>Potter SH-24H-WP  185cd, Lo db</v>
          </cell>
          <cell r="C152">
            <v>0</v>
          </cell>
          <cell r="D152">
            <v>0.24399999999999999</v>
          </cell>
        </row>
        <row r="153">
          <cell r="B153" t="str">
            <v>Potter SH24C-3075110 30cd, Hi db</v>
          </cell>
          <cell r="C153">
            <v>0</v>
          </cell>
          <cell r="D153">
            <v>0.16</v>
          </cell>
        </row>
        <row r="154">
          <cell r="B154" t="str">
            <v>Potter SH24C-3075110 30cd, Lo db</v>
          </cell>
          <cell r="C154">
            <v>0</v>
          </cell>
          <cell r="D154">
            <v>0.13800000000000001</v>
          </cell>
        </row>
        <row r="155">
          <cell r="B155" t="str">
            <v>Potter SH24C-3075110 75cd, Hi db</v>
          </cell>
          <cell r="C155">
            <v>0</v>
          </cell>
          <cell r="D155">
            <v>0.218</v>
          </cell>
        </row>
        <row r="156">
          <cell r="B156" t="str">
            <v>Potter SH24C-3075110 75cd, Lo db</v>
          </cell>
          <cell r="C156">
            <v>0</v>
          </cell>
          <cell r="D156">
            <v>0.20100000000000001</v>
          </cell>
        </row>
        <row r="157">
          <cell r="B157" t="str">
            <v>Potter SH24C-3075110 110cd, Hi db</v>
          </cell>
          <cell r="C157">
            <v>0</v>
          </cell>
          <cell r="D157">
            <v>0.27300000000000002</v>
          </cell>
        </row>
        <row r="158">
          <cell r="B158" t="str">
            <v>Potter SH24C-3075110 110cd, Lo db</v>
          </cell>
          <cell r="C158">
            <v>0</v>
          </cell>
          <cell r="D158">
            <v>0.25600000000000001</v>
          </cell>
        </row>
        <row r="159">
          <cell r="B159" t="str">
            <v>Potter SH24C-177, 177cd, Hi db</v>
          </cell>
          <cell r="C159">
            <v>0</v>
          </cell>
          <cell r="D159">
            <v>0.41899999999999998</v>
          </cell>
        </row>
        <row r="160">
          <cell r="B160" t="str">
            <v>Potter SH24C-177, 177cd, Lo db</v>
          </cell>
          <cell r="C160">
            <v>0</v>
          </cell>
          <cell r="D160">
            <v>0.40200000000000002</v>
          </cell>
        </row>
        <row r="161">
          <cell r="B161" t="str">
            <v>Gentex GHSLF-15 Temporal 3 Normal db</v>
          </cell>
          <cell r="C161">
            <v>0</v>
          </cell>
          <cell r="D161">
            <v>0.124</v>
          </cell>
        </row>
        <row r="162">
          <cell r="B162" t="str">
            <v>Gentex GHSLF-15 Temporal 3 Loud db</v>
          </cell>
          <cell r="C162">
            <v>0</v>
          </cell>
          <cell r="D162">
            <v>0.182</v>
          </cell>
        </row>
        <row r="163">
          <cell r="B163" t="str">
            <v>Gentex GHSLF-15 Temporal 4 Normal db</v>
          </cell>
          <cell r="C163">
            <v>0</v>
          </cell>
          <cell r="D163">
            <v>0.19500000000000001</v>
          </cell>
        </row>
        <row r="164">
          <cell r="B164" t="str">
            <v>Gentex GHSLF-15 Temporal 4 Loud db</v>
          </cell>
          <cell r="C164">
            <v>0</v>
          </cell>
          <cell r="D164">
            <v>0.29099999999999998</v>
          </cell>
        </row>
        <row r="165">
          <cell r="B165" t="str">
            <v>Gentex GHSLF-110 Temporal 3 Normal db</v>
          </cell>
          <cell r="C165">
            <v>0</v>
          </cell>
          <cell r="D165">
            <v>0.28000000000000003</v>
          </cell>
        </row>
        <row r="166">
          <cell r="B166" t="str">
            <v>Gentex GHSLF-110 Temporal 3 Loud db</v>
          </cell>
          <cell r="C166">
            <v>0</v>
          </cell>
          <cell r="D166">
            <v>0.32600000000000001</v>
          </cell>
        </row>
        <row r="167">
          <cell r="B167" t="str">
            <v>Gentex GHSLF-110 Temporal 4 Normal db</v>
          </cell>
          <cell r="C167">
            <v>0</v>
          </cell>
          <cell r="D167">
            <v>0.38400000000000001</v>
          </cell>
        </row>
        <row r="168">
          <cell r="B168" t="str">
            <v>Gentex GHSLF-110 Temporal 4 Loud db</v>
          </cell>
          <cell r="C168">
            <v>0</v>
          </cell>
          <cell r="D168">
            <v>0.47399999999999998</v>
          </cell>
        </row>
        <row r="169">
          <cell r="B169" t="str">
            <v>Gentex GHSLF-177 Temporal 3 Normal db</v>
          </cell>
          <cell r="C169">
            <v>0</v>
          </cell>
          <cell r="D169">
            <v>0.36499999999999999</v>
          </cell>
        </row>
        <row r="170">
          <cell r="B170" t="str">
            <v>Gentex GHSLF-177 Temporal 3 Loud db</v>
          </cell>
          <cell r="C170">
            <v>0</v>
          </cell>
          <cell r="D170">
            <v>0.39300000000000002</v>
          </cell>
        </row>
        <row r="171">
          <cell r="B171" t="str">
            <v>Gentex GHSLF-177 Temporal 4 Normal db</v>
          </cell>
          <cell r="C171">
            <v>0</v>
          </cell>
          <cell r="D171">
            <v>0.42699999999999999</v>
          </cell>
        </row>
        <row r="172">
          <cell r="B172" t="str">
            <v>Gentex GHSLF-177 Temporal 4 Loud db</v>
          </cell>
          <cell r="C172">
            <v>0</v>
          </cell>
          <cell r="D172">
            <v>0.52500000000000002</v>
          </cell>
        </row>
        <row r="203">
          <cell r="B203" t="str">
            <v>Strobes</v>
          </cell>
          <cell r="C203"/>
          <cell r="D203"/>
        </row>
        <row r="204">
          <cell r="B204"/>
          <cell r="C204"/>
          <cell r="D204"/>
        </row>
        <row r="205">
          <cell r="B205" t="str">
            <v>Description</v>
          </cell>
          <cell r="C205" t="str">
            <v>Standby</v>
          </cell>
          <cell r="D205" t="str">
            <v>Alarm</v>
          </cell>
        </row>
        <row r="206">
          <cell r="B206" t="str">
            <v>Potter PE-ST Strobe, 15cd</v>
          </cell>
          <cell r="C206">
            <v>0</v>
          </cell>
          <cell r="D206">
            <v>2.1999999999999999E-2</v>
          </cell>
        </row>
        <row r="207">
          <cell r="B207" t="str">
            <v>Potter PE-ST Strobe, 30cd</v>
          </cell>
          <cell r="C207">
            <v>0</v>
          </cell>
          <cell r="D207">
            <v>0.03</v>
          </cell>
        </row>
        <row r="208">
          <cell r="B208" t="str">
            <v>Potter PE-ST Strobe, 75cd</v>
          </cell>
          <cell r="C208">
            <v>0</v>
          </cell>
          <cell r="D208">
            <v>0.06</v>
          </cell>
        </row>
        <row r="209">
          <cell r="B209" t="str">
            <v>Potter PE-ST Strobe, 110cd</v>
          </cell>
          <cell r="C209">
            <v>0</v>
          </cell>
          <cell r="D209">
            <v>8.5999999999999993E-2</v>
          </cell>
        </row>
        <row r="210">
          <cell r="B210" t="str">
            <v>Potter PE-ST Strobe, 135cd</v>
          </cell>
          <cell r="C210">
            <v>0</v>
          </cell>
          <cell r="D210">
            <v>0.125</v>
          </cell>
        </row>
        <row r="211">
          <cell r="B211" t="str">
            <v>Potter PE-ST Strobe, 185cd</v>
          </cell>
          <cell r="C211">
            <v>0</v>
          </cell>
          <cell r="D211">
            <v>0.185</v>
          </cell>
        </row>
        <row r="212">
          <cell r="B212" t="str">
            <v>Potter PE-STC  Strobe, 15cd</v>
          </cell>
          <cell r="C212">
            <v>0</v>
          </cell>
          <cell r="D212">
            <v>2.1999999999999999E-2</v>
          </cell>
        </row>
        <row r="213">
          <cell r="B213" t="str">
            <v>Potter PE-STC  Strobe, 30cd</v>
          </cell>
          <cell r="C213">
            <v>0</v>
          </cell>
          <cell r="D213">
            <v>0.03</v>
          </cell>
        </row>
        <row r="214">
          <cell r="B214" t="str">
            <v>Potter PE-STC  Strobe, 75cd</v>
          </cell>
          <cell r="C214">
            <v>0</v>
          </cell>
          <cell r="D214">
            <v>0.06</v>
          </cell>
        </row>
        <row r="215">
          <cell r="B215" t="str">
            <v>Potter PE-STC  Strobe, 135cd</v>
          </cell>
          <cell r="C215">
            <v>0</v>
          </cell>
          <cell r="D215">
            <v>8.5999999999999993E-2</v>
          </cell>
        </row>
        <row r="216">
          <cell r="B216" t="str">
            <v>Potter PE-STC  Strobe, 150cd</v>
          </cell>
          <cell r="C216">
            <v>0</v>
          </cell>
          <cell r="D216">
            <v>0.125</v>
          </cell>
        </row>
        <row r="217">
          <cell r="B217" t="str">
            <v>Potter PE-STC  Strobe, 177cd</v>
          </cell>
          <cell r="C217">
            <v>0</v>
          </cell>
          <cell r="D217">
            <v>0.185</v>
          </cell>
        </row>
        <row r="218">
          <cell r="B218" t="str">
            <v>Potter S-24 Strobe, 15cd</v>
          </cell>
          <cell r="C218">
            <v>0</v>
          </cell>
          <cell r="D218">
            <v>4.2000000000000003E-2</v>
          </cell>
        </row>
        <row r="219">
          <cell r="B219" t="str">
            <v>Potter S-24 Strobe, 30cd</v>
          </cell>
          <cell r="C219">
            <v>0</v>
          </cell>
          <cell r="D219">
            <v>5.8000000000000003E-2</v>
          </cell>
        </row>
        <row r="220">
          <cell r="B220" t="str">
            <v>Potter S-24 Strobe, 60cd</v>
          </cell>
          <cell r="C220">
            <v>0</v>
          </cell>
          <cell r="D220">
            <v>9.7000000000000003E-2</v>
          </cell>
        </row>
        <row r="221">
          <cell r="B221" t="str">
            <v>Potter S-24 Strobe, 75cd</v>
          </cell>
          <cell r="C221">
            <v>0</v>
          </cell>
          <cell r="D221">
            <v>0.11600000000000001</v>
          </cell>
        </row>
        <row r="222">
          <cell r="B222" t="str">
            <v>Potter S-24 Strobe, 110cd</v>
          </cell>
          <cell r="C222">
            <v>0</v>
          </cell>
          <cell r="D222">
            <v>0.161</v>
          </cell>
        </row>
        <row r="223">
          <cell r="B223" t="str">
            <v>Potter S24-177 Strobe, 177cd</v>
          </cell>
          <cell r="C223">
            <v>0</v>
          </cell>
          <cell r="D223">
            <v>0.21299999999999999</v>
          </cell>
        </row>
        <row r="224">
          <cell r="B224" t="str">
            <v>Potter CS-24 Strobe, 15cd</v>
          </cell>
          <cell r="C224">
            <v>0</v>
          </cell>
          <cell r="D224">
            <v>0.12</v>
          </cell>
        </row>
        <row r="225">
          <cell r="B225" t="str">
            <v>Potter CS-24 Strobe, 30cd</v>
          </cell>
          <cell r="C225">
            <v>0</v>
          </cell>
          <cell r="D225">
            <v>0.12</v>
          </cell>
        </row>
        <row r="226">
          <cell r="B226" t="str">
            <v>Potter CS-24 Strobe, 75cd</v>
          </cell>
          <cell r="C226">
            <v>0</v>
          </cell>
          <cell r="D226">
            <v>0.2</v>
          </cell>
        </row>
        <row r="227">
          <cell r="B227" t="str">
            <v>Potter CS-24 Strobe, 95cd</v>
          </cell>
          <cell r="C227">
            <v>0</v>
          </cell>
          <cell r="D227">
            <v>0.22</v>
          </cell>
        </row>
        <row r="228">
          <cell r="B228" t="str">
            <v>Potter CS-24 Strobe, 115cd</v>
          </cell>
          <cell r="C228">
            <v>0</v>
          </cell>
          <cell r="D228">
            <v>0.28999999999999998</v>
          </cell>
        </row>
        <row r="229">
          <cell r="B229" t="str">
            <v>Potter CS-24 Strobe, 150cd</v>
          </cell>
          <cell r="C229">
            <v>0</v>
          </cell>
          <cell r="D229">
            <v>0.32100000000000001</v>
          </cell>
        </row>
        <row r="230">
          <cell r="B230" t="str">
            <v>Potter S-24-WP Strobe, 75cd</v>
          </cell>
          <cell r="C230">
            <v>0</v>
          </cell>
          <cell r="D230">
            <v>0.17</v>
          </cell>
        </row>
        <row r="231">
          <cell r="B231" t="str">
            <v>Potter CS-24WA Strobe, 15cd</v>
          </cell>
          <cell r="C231">
            <v>0</v>
          </cell>
          <cell r="D231">
            <v>4.7E-2</v>
          </cell>
        </row>
        <row r="232">
          <cell r="B232" t="str">
            <v>Potter CS-24WA Strobe, 30cd</v>
          </cell>
          <cell r="C232">
            <v>0</v>
          </cell>
          <cell r="D232">
            <v>6.4000000000000001E-2</v>
          </cell>
        </row>
        <row r="233">
          <cell r="B233" t="str">
            <v>Potter CS-24WA Strobe, 60cd</v>
          </cell>
          <cell r="C233">
            <v>0</v>
          </cell>
          <cell r="D233">
            <v>0.113</v>
          </cell>
        </row>
        <row r="234">
          <cell r="B234" t="str">
            <v>Potter CS-24WA Strobe,75cd</v>
          </cell>
          <cell r="C234">
            <v>0</v>
          </cell>
          <cell r="D234">
            <v>0.14499999999999999</v>
          </cell>
        </row>
        <row r="235">
          <cell r="B235" t="str">
            <v>Potter CS-24WA Strobe,110cd</v>
          </cell>
          <cell r="C235">
            <v>0</v>
          </cell>
          <cell r="D235">
            <v>0.17799999999999999</v>
          </cell>
        </row>
        <row r="236">
          <cell r="B236" t="str">
            <v>Potter CS-24WB,CS-24WG,CS-24WR Strobe, 15cd</v>
          </cell>
          <cell r="C236">
            <v>0</v>
          </cell>
          <cell r="D236">
            <v>0.105</v>
          </cell>
        </row>
        <row r="237">
          <cell r="B237" t="str">
            <v>Potter CS-24WB,CS-24WG,CS-24WR Strobe, 30cd</v>
          </cell>
          <cell r="C237">
            <v>0</v>
          </cell>
          <cell r="D237">
            <v>0.13</v>
          </cell>
        </row>
        <row r="238">
          <cell r="B238" t="str">
            <v>Potter CS-24WB,CS-24WG,CS-24WR Strobe, 60cd</v>
          </cell>
          <cell r="C238">
            <v>0</v>
          </cell>
          <cell r="D238">
            <v>0.20300000000000001</v>
          </cell>
        </row>
        <row r="239">
          <cell r="B239" t="str">
            <v>Potter CS-24WB,CS-24WG,CS-24WR Strobe, 75cd</v>
          </cell>
          <cell r="C239">
            <v>0</v>
          </cell>
          <cell r="D239">
            <v>0.24299999999999999</v>
          </cell>
        </row>
        <row r="240">
          <cell r="B240" t="str">
            <v>Potter CS-24WB,CS-24WG,CS-24WR Strobe, 110cd</v>
          </cell>
          <cell r="C240">
            <v>0</v>
          </cell>
          <cell r="D240">
            <v>0.31</v>
          </cell>
        </row>
        <row r="241">
          <cell r="B241" t="str">
            <v>Potter CCS-24A,CCS-24B,CCS-24G Strobe, 15cd</v>
          </cell>
          <cell r="C241">
            <v>0</v>
          </cell>
          <cell r="D241">
            <v>0.124</v>
          </cell>
        </row>
        <row r="242">
          <cell r="B242" t="str">
            <v>Potter CCS-24A,CCS-24B,CCS-24G Strobe, 30cd</v>
          </cell>
          <cell r="C242">
            <v>0</v>
          </cell>
          <cell r="D242">
            <v>0.124</v>
          </cell>
        </row>
        <row r="243">
          <cell r="B243" t="str">
            <v>Potter CCS-24A,CCS-24B,CCS-24G Strobe, 75cd</v>
          </cell>
          <cell r="C243">
            <v>0</v>
          </cell>
          <cell r="D243">
            <v>0.13900000000000001</v>
          </cell>
        </row>
        <row r="244">
          <cell r="B244" t="str">
            <v>Potter CCS-24A,CCS-24B,CCS-24G Strobe, 95cd</v>
          </cell>
          <cell r="C244">
            <v>0</v>
          </cell>
          <cell r="D244">
            <v>0.20499999999999999</v>
          </cell>
        </row>
        <row r="245">
          <cell r="B245" t="str">
            <v>Potter CCS-24A,CCS-24B,CCS-24G Strobe, 115cd</v>
          </cell>
          <cell r="C245">
            <v>0</v>
          </cell>
          <cell r="D245">
            <v>0.21199999999999999</v>
          </cell>
        </row>
        <row r="246">
          <cell r="B246" t="str">
            <v>Potter CCS-24R Strobe, 15cd</v>
          </cell>
          <cell r="C246">
            <v>0</v>
          </cell>
          <cell r="D246">
            <v>0.124</v>
          </cell>
        </row>
        <row r="247">
          <cell r="B247" t="str">
            <v>Potter CCS-24R Strobe, 30cd</v>
          </cell>
          <cell r="C247">
            <v>0</v>
          </cell>
          <cell r="D247">
            <v>0.124</v>
          </cell>
        </row>
        <row r="248">
          <cell r="B248" t="str">
            <v>Potter CCS-24R Strobe, 75cd</v>
          </cell>
          <cell r="C248">
            <v>0</v>
          </cell>
          <cell r="D248">
            <v>0.21199999999999999</v>
          </cell>
        </row>
        <row r="249">
          <cell r="B249" t="str">
            <v>Potter CCS-24R Strobe, 95cd</v>
          </cell>
          <cell r="C249">
            <v>0</v>
          </cell>
          <cell r="D249">
            <v>0.28299999999999997</v>
          </cell>
        </row>
        <row r="250">
          <cell r="B250" t="str">
            <v>Potter CCS-24R Strobe, 110cd</v>
          </cell>
          <cell r="C250">
            <v>0</v>
          </cell>
          <cell r="D250">
            <v>0.313</v>
          </cell>
        </row>
        <row r="251">
          <cell r="B251" t="str">
            <v>Potter CCS-24R Strobe, 75cd</v>
          </cell>
          <cell r="C251">
            <v>0</v>
          </cell>
          <cell r="D251">
            <v>0.17</v>
          </cell>
        </row>
        <row r="252">
          <cell r="B252" t="str">
            <v>CS-24A-WP,CS-24B-WP,CS-24G-WP,CS-24R-WP Strobe, 75cd</v>
          </cell>
          <cell r="C252">
            <v>0</v>
          </cell>
          <cell r="D252">
            <v>0.16400000000000001</v>
          </cell>
        </row>
        <row r="253">
          <cell r="B253" t="str">
            <v>CSLP-24A-WP,CS-24B-WP,CS-24G-WP,CS-24R-WP Strobe, 75cd</v>
          </cell>
          <cell r="C253">
            <v>0</v>
          </cell>
          <cell r="D253">
            <v>0.16400000000000001</v>
          </cell>
        </row>
        <row r="254">
          <cell r="B254" t="str">
            <v>Potter SPKSTR-24WLP, 15cd</v>
          </cell>
          <cell r="C254">
            <v>0</v>
          </cell>
          <cell r="D254">
            <v>7.8E-2</v>
          </cell>
        </row>
        <row r="255">
          <cell r="B255" t="str">
            <v>Potter SPKSTR-24WLP Strobe, 30cd</v>
          </cell>
          <cell r="C255">
            <v>0</v>
          </cell>
          <cell r="D255">
            <v>9.6000000000000002E-2</v>
          </cell>
        </row>
        <row r="256">
          <cell r="B256" t="str">
            <v>Potter SPKSTR-24WLP Strobe, 60cd</v>
          </cell>
          <cell r="C256">
            <v>0</v>
          </cell>
          <cell r="D256">
            <v>0.13700000000000001</v>
          </cell>
        </row>
        <row r="257">
          <cell r="B257" t="str">
            <v>Potter SPKSTR-24WLP Strobe, 75cd</v>
          </cell>
          <cell r="C257">
            <v>0</v>
          </cell>
          <cell r="D257">
            <v>0.18</v>
          </cell>
        </row>
        <row r="258">
          <cell r="B258" t="str">
            <v>Potter SPKSTR-24WLP Strobe, 110cd</v>
          </cell>
          <cell r="C258">
            <v>0</v>
          </cell>
          <cell r="D258">
            <v>0.224</v>
          </cell>
        </row>
        <row r="259">
          <cell r="B259" t="str">
            <v>Potter SPKSTR-24CLP Strobe 15cd</v>
          </cell>
          <cell r="C259">
            <v>0</v>
          </cell>
          <cell r="D259">
            <v>0.12</v>
          </cell>
        </row>
        <row r="260">
          <cell r="B260" t="str">
            <v>Potter SPKSTR-24CLP Strobe, 30cd</v>
          </cell>
          <cell r="C260">
            <v>0</v>
          </cell>
          <cell r="D260">
            <v>0.12</v>
          </cell>
        </row>
        <row r="261">
          <cell r="B261" t="str">
            <v>Potter SPKSTR-24CLP Strobe, 75cd</v>
          </cell>
          <cell r="C261">
            <v>0</v>
          </cell>
          <cell r="D261">
            <v>0.2</v>
          </cell>
        </row>
        <row r="262">
          <cell r="B262" t="str">
            <v>Potter SPKSTR-24CLP Strobe, 95cd</v>
          </cell>
          <cell r="C262">
            <v>0</v>
          </cell>
          <cell r="D262">
            <v>0.22</v>
          </cell>
        </row>
        <row r="263">
          <cell r="B263" t="str">
            <v>Potter SPKSTR-24CLP Strobe, 115cd</v>
          </cell>
          <cell r="C263">
            <v>0</v>
          </cell>
          <cell r="D263">
            <v>0.28999999999999998</v>
          </cell>
        </row>
        <row r="264">
          <cell r="B264" t="str">
            <v>Potter CSPKSTR-24A Strobe, 15/75cd</v>
          </cell>
          <cell r="C264">
            <v>0</v>
          </cell>
          <cell r="D264">
            <v>0.14799999999999999</v>
          </cell>
        </row>
        <row r="265">
          <cell r="B265" t="str">
            <v>Potter CSPKSTR-24B Strobe, 15/75cd</v>
          </cell>
          <cell r="C265">
            <v>0</v>
          </cell>
          <cell r="D265">
            <v>0.28000000000000003</v>
          </cell>
        </row>
        <row r="266">
          <cell r="B266" t="str">
            <v>Potter CSPKSTR-24G Strobe, 15/75cd</v>
          </cell>
          <cell r="C266">
            <v>0</v>
          </cell>
          <cell r="D266">
            <v>0.36</v>
          </cell>
        </row>
        <row r="267">
          <cell r="B267" t="str">
            <v>Potter CSPKSTR-24R Strobe, 15/75cd</v>
          </cell>
          <cell r="C267">
            <v>0</v>
          </cell>
          <cell r="D267">
            <v>0.39700000000000002</v>
          </cell>
        </row>
        <row r="268">
          <cell r="B268" t="str">
            <v>Potter SL-1224 Strobe 15cd</v>
          </cell>
          <cell r="C268">
            <v>0</v>
          </cell>
          <cell r="D268">
            <v>6.0999999999999999E-2</v>
          </cell>
        </row>
        <row r="269">
          <cell r="B269" t="str">
            <v>Potter SL-1224 Strobe 35cd</v>
          </cell>
          <cell r="C269">
            <v>0</v>
          </cell>
          <cell r="D269">
            <v>0.10100000000000001</v>
          </cell>
        </row>
        <row r="270">
          <cell r="B270" t="str">
            <v>Potter SL-1224 Strobe 60cd</v>
          </cell>
          <cell r="C270">
            <v>0</v>
          </cell>
          <cell r="D270">
            <v>0.13100000000000001</v>
          </cell>
        </row>
        <row r="271">
          <cell r="B271" t="str">
            <v>Potter SL-1224 Strobe 75cd</v>
          </cell>
          <cell r="C271">
            <v>0</v>
          </cell>
          <cell r="D271">
            <v>0.14499999999999999</v>
          </cell>
        </row>
        <row r="272">
          <cell r="B272" t="str">
            <v>Potter SL-1224 Strobe 95cd</v>
          </cell>
          <cell r="C272">
            <v>0</v>
          </cell>
          <cell r="D272">
            <v>0.17599999999999999</v>
          </cell>
        </row>
        <row r="273">
          <cell r="B273" t="str">
            <v>Potter SL-1224 Strobe 110cd</v>
          </cell>
          <cell r="C273">
            <v>0</v>
          </cell>
          <cell r="D273">
            <v>0.19600000000000001</v>
          </cell>
        </row>
        <row r="274">
          <cell r="B274" t="str">
            <v>Potter SL-1224WP Strobe 15cd</v>
          </cell>
          <cell r="C274">
            <v>0</v>
          </cell>
          <cell r="D274">
            <v>0.1</v>
          </cell>
        </row>
        <row r="275">
          <cell r="B275" t="str">
            <v>Potter SL-1224WP Strobe 35cd</v>
          </cell>
          <cell r="C275">
            <v>0</v>
          </cell>
          <cell r="D275">
            <v>0.13500000000000001</v>
          </cell>
        </row>
        <row r="276">
          <cell r="B276" t="str">
            <v>Potter SL-1224WP Strobe 60cd</v>
          </cell>
          <cell r="C276">
            <v>0</v>
          </cell>
          <cell r="D276">
            <v>0.17100000000000001</v>
          </cell>
        </row>
        <row r="277">
          <cell r="B277" t="str">
            <v>Potter SL-1224WP Strobe 75cd</v>
          </cell>
          <cell r="C277">
            <v>0</v>
          </cell>
          <cell r="D277">
            <v>0.19</v>
          </cell>
        </row>
        <row r="278">
          <cell r="B278" t="str">
            <v>Potter SL-1224WP Strobe 95cd</v>
          </cell>
          <cell r="C278">
            <v>0</v>
          </cell>
          <cell r="D278">
            <v>0.21099999999999999</v>
          </cell>
        </row>
        <row r="279">
          <cell r="B279" t="str">
            <v>Potter SL-1224WP Strobe 110cd</v>
          </cell>
          <cell r="C279">
            <v>0</v>
          </cell>
          <cell r="D279">
            <v>0.22500000000000001</v>
          </cell>
        </row>
        <row r="280">
          <cell r="B280" t="str">
            <v>Potter SL-24H Strobe 95cd</v>
          </cell>
          <cell r="C280">
            <v>0</v>
          </cell>
          <cell r="D280">
            <v>0.151</v>
          </cell>
        </row>
        <row r="281">
          <cell r="B281" t="str">
            <v>Potter SL-24H Strobe 110cd</v>
          </cell>
          <cell r="C281">
            <v>0</v>
          </cell>
          <cell r="D281">
            <v>0.161</v>
          </cell>
        </row>
        <row r="282">
          <cell r="B282" t="str">
            <v>Potter SL-24H Strobe 135cd</v>
          </cell>
          <cell r="C282">
            <v>0</v>
          </cell>
          <cell r="D282">
            <v>0.17799999999999999</v>
          </cell>
        </row>
        <row r="283">
          <cell r="B283" t="str">
            <v>Potter SL-24H Strobe 150cd</v>
          </cell>
          <cell r="C283">
            <v>0</v>
          </cell>
          <cell r="D283">
            <v>0.19</v>
          </cell>
        </row>
        <row r="284">
          <cell r="B284" t="str">
            <v>Potter SL-24H Strobe 177cd</v>
          </cell>
          <cell r="C284">
            <v>0</v>
          </cell>
          <cell r="D284">
            <v>0.218</v>
          </cell>
        </row>
        <row r="285">
          <cell r="B285" t="str">
            <v>Potter SL-24H Strobe 185cd</v>
          </cell>
          <cell r="C285">
            <v>0</v>
          </cell>
          <cell r="D285">
            <v>0.22600000000000001</v>
          </cell>
        </row>
        <row r="286">
          <cell r="B286" t="str">
            <v>Potter SL-24H-WP Strobe 95cd</v>
          </cell>
          <cell r="C286">
            <v>0</v>
          </cell>
          <cell r="D286">
            <v>0.151</v>
          </cell>
        </row>
        <row r="287">
          <cell r="B287" t="str">
            <v>Potter SL-24H-WP Strobe 110cd</v>
          </cell>
          <cell r="C287">
            <v>0</v>
          </cell>
          <cell r="D287">
            <v>0.161</v>
          </cell>
        </row>
        <row r="288">
          <cell r="B288" t="str">
            <v>Potter SL-24H-WP Strobe 135cd</v>
          </cell>
          <cell r="C288">
            <v>0</v>
          </cell>
          <cell r="D288">
            <v>0.17799999999999999</v>
          </cell>
        </row>
        <row r="289">
          <cell r="B289" t="str">
            <v>Potter SL-24H-WP Strobe 150cd</v>
          </cell>
          <cell r="C289">
            <v>0</v>
          </cell>
          <cell r="D289">
            <v>0.19</v>
          </cell>
        </row>
        <row r="290">
          <cell r="B290" t="str">
            <v>Potter SL-24H-WP Strobe 177cd</v>
          </cell>
          <cell r="C290">
            <v>0</v>
          </cell>
          <cell r="D290">
            <v>0.218</v>
          </cell>
        </row>
        <row r="291">
          <cell r="B291" t="str">
            <v>Potter SL-24H-WP Strobe 185cd</v>
          </cell>
          <cell r="C291">
            <v>0</v>
          </cell>
          <cell r="D291">
            <v>0.22600000000000001</v>
          </cell>
        </row>
        <row r="292">
          <cell r="B292" t="str">
            <v>Potter SL24C-3075110 Strobe 30cd</v>
          </cell>
          <cell r="C292">
            <v>0</v>
          </cell>
          <cell r="D292">
            <v>0.11600000000000001</v>
          </cell>
        </row>
        <row r="293">
          <cell r="B293" t="str">
            <v>Potter SL24C-3075110 Strobe 75cd</v>
          </cell>
          <cell r="C293">
            <v>0</v>
          </cell>
          <cell r="D293">
            <v>0.17199999999999999</v>
          </cell>
        </row>
        <row r="294">
          <cell r="B294" t="str">
            <v>Potter SL24C-3075110 Strobe 110cd</v>
          </cell>
          <cell r="C294">
            <v>0</v>
          </cell>
          <cell r="D294">
            <v>0.23400000000000001</v>
          </cell>
        </row>
        <row r="295">
          <cell r="B295" t="str">
            <v>Potter SL24C-177 Strobe 177cd</v>
          </cell>
          <cell r="C295">
            <v>0</v>
          </cell>
          <cell r="D295">
            <v>0.34699999999999998</v>
          </cell>
        </row>
        <row r="296">
          <cell r="B296" t="str">
            <v>Gentex GES3-24 Strobe, 15cd</v>
          </cell>
          <cell r="C296">
            <v>0</v>
          </cell>
          <cell r="D296">
            <v>4.2000000000000003E-2</v>
          </cell>
        </row>
        <row r="297">
          <cell r="B297" t="str">
            <v>Gentex GES3-24 Strobe, 30cd</v>
          </cell>
          <cell r="C297">
            <v>0</v>
          </cell>
          <cell r="D297">
            <v>5.8000000000000003E-2</v>
          </cell>
        </row>
        <row r="298">
          <cell r="B298" t="str">
            <v>Gentex GES3-24 Strobe, 60cd</v>
          </cell>
          <cell r="C298">
            <v>0</v>
          </cell>
          <cell r="D298">
            <v>9.7000000000000003E-2</v>
          </cell>
        </row>
        <row r="299">
          <cell r="B299" t="str">
            <v>Gentex GES3-24 Strobe, 75cd</v>
          </cell>
          <cell r="C299">
            <v>0</v>
          </cell>
          <cell r="D299">
            <v>0.11600000000000001</v>
          </cell>
        </row>
        <row r="300">
          <cell r="B300" t="str">
            <v>Gentex GES3-24 Strobe, 110cd</v>
          </cell>
          <cell r="C300">
            <v>0</v>
          </cell>
          <cell r="D300">
            <v>0.161</v>
          </cell>
        </row>
        <row r="301">
          <cell r="B301" t="str">
            <v>Gentex GES24-177 Strobe, 177cd</v>
          </cell>
          <cell r="C301">
            <v>0</v>
          </cell>
          <cell r="D301">
            <v>0.21299999999999999</v>
          </cell>
        </row>
        <row r="302">
          <cell r="B302" t="str">
            <v>Gentex GCS24 Strobe, 15cd</v>
          </cell>
          <cell r="C302">
            <v>0</v>
          </cell>
          <cell r="D302">
            <v>0.12</v>
          </cell>
        </row>
        <row r="303">
          <cell r="B303" t="str">
            <v>Gentex GCS24 Strobe, 30cd</v>
          </cell>
          <cell r="C303">
            <v>0</v>
          </cell>
          <cell r="D303">
            <v>0.12</v>
          </cell>
        </row>
        <row r="304">
          <cell r="B304" t="str">
            <v>Gentex GCS24 Strobe, 75cd</v>
          </cell>
          <cell r="C304">
            <v>0</v>
          </cell>
          <cell r="D304">
            <v>0.2</v>
          </cell>
        </row>
        <row r="305">
          <cell r="B305" t="str">
            <v>Gentex GCS24 Strobe, 95cd</v>
          </cell>
          <cell r="C305">
            <v>0</v>
          </cell>
          <cell r="D305">
            <v>0.22</v>
          </cell>
        </row>
        <row r="306">
          <cell r="B306" t="str">
            <v>Gentex GCS24 Strobe, 115cd</v>
          </cell>
          <cell r="C306">
            <v>0</v>
          </cell>
          <cell r="D306">
            <v>0.28999999999999998</v>
          </cell>
        </row>
        <row r="307">
          <cell r="B307" t="str">
            <v>Gentex GCS24 Strobe, 150cd</v>
          </cell>
          <cell r="C307">
            <v>0</v>
          </cell>
          <cell r="D307">
            <v>0.32100000000000001</v>
          </cell>
        </row>
        <row r="308">
          <cell r="B308" t="str">
            <v>Gentex WGES24-75 Strobe, 75cd</v>
          </cell>
          <cell r="C308">
            <v>0</v>
          </cell>
          <cell r="D308">
            <v>0.17</v>
          </cell>
        </row>
        <row r="309">
          <cell r="B309" t="str">
            <v>Gentex GESA24 Strobe, 15cd</v>
          </cell>
          <cell r="C309">
            <v>0</v>
          </cell>
          <cell r="D309">
            <v>4.7E-2</v>
          </cell>
        </row>
        <row r="310">
          <cell r="B310" t="str">
            <v>Gentex GESA24 Strobe, 30cd</v>
          </cell>
          <cell r="C310">
            <v>0</v>
          </cell>
          <cell r="D310">
            <v>6.4000000000000001E-2</v>
          </cell>
        </row>
        <row r="311">
          <cell r="B311" t="str">
            <v>Gentex GESA24 Strobe, 60cd</v>
          </cell>
          <cell r="C311">
            <v>0</v>
          </cell>
          <cell r="D311">
            <v>0.113</v>
          </cell>
        </row>
        <row r="312">
          <cell r="B312" t="str">
            <v>Gentex GESA24 Strobe,75cd</v>
          </cell>
          <cell r="C312">
            <v>0</v>
          </cell>
          <cell r="D312">
            <v>0.14499999999999999</v>
          </cell>
        </row>
        <row r="313">
          <cell r="B313" t="str">
            <v>Gentex GESA24 Strobe,110cd</v>
          </cell>
          <cell r="C313">
            <v>0</v>
          </cell>
          <cell r="D313">
            <v>0.17799999999999999</v>
          </cell>
        </row>
        <row r="314">
          <cell r="B314" t="str">
            <v>Gentex GESB24, GESG24, GESR24 Strobe, 15cd</v>
          </cell>
          <cell r="C314">
            <v>0</v>
          </cell>
          <cell r="D314">
            <v>0.105</v>
          </cell>
        </row>
        <row r="315">
          <cell r="B315" t="str">
            <v>Gentex GESB24, GESG24, GESR24 Strobe, 30cd</v>
          </cell>
          <cell r="C315">
            <v>0</v>
          </cell>
          <cell r="D315">
            <v>0.13</v>
          </cell>
        </row>
        <row r="316">
          <cell r="B316" t="str">
            <v>Gentex GESB24, GESG24, GESR24 Strobe, 60cd</v>
          </cell>
          <cell r="C316">
            <v>0</v>
          </cell>
          <cell r="D316">
            <v>0.20300000000000001</v>
          </cell>
        </row>
        <row r="317">
          <cell r="B317" t="str">
            <v>Gentex GESB24, GESG24, GESR24 Strobe, 75cd</v>
          </cell>
          <cell r="C317">
            <v>0</v>
          </cell>
          <cell r="D317">
            <v>0.24299999999999999</v>
          </cell>
        </row>
        <row r="318">
          <cell r="B318" t="str">
            <v>Gentex GESB24, GESG24, GESR24 Strobe, 110cd</v>
          </cell>
          <cell r="C318">
            <v>0</v>
          </cell>
          <cell r="D318">
            <v>0.31</v>
          </cell>
        </row>
        <row r="319">
          <cell r="B319" t="str">
            <v>Gentex GCSA24, GCSB24, GCSG24 Strobe, 15cd</v>
          </cell>
          <cell r="C319">
            <v>0</v>
          </cell>
          <cell r="D319">
            <v>0.124</v>
          </cell>
        </row>
        <row r="320">
          <cell r="B320" t="str">
            <v>Gentex GCSA24, GCSB24, GCSG24 Strobe, 30cd</v>
          </cell>
          <cell r="C320">
            <v>0</v>
          </cell>
          <cell r="D320">
            <v>0.124</v>
          </cell>
        </row>
        <row r="321">
          <cell r="B321" t="str">
            <v>Gentex GCSA24, GCSB24, GCSG24 Strobe, 75cd</v>
          </cell>
          <cell r="C321">
            <v>0</v>
          </cell>
          <cell r="D321">
            <v>0.13900000000000001</v>
          </cell>
        </row>
        <row r="322">
          <cell r="B322" t="str">
            <v>Gentex GCSA24, GCSB24, GCSG24 Strobe, 95cd</v>
          </cell>
          <cell r="C322">
            <v>0</v>
          </cell>
          <cell r="D322">
            <v>0.20499999999999999</v>
          </cell>
        </row>
        <row r="323">
          <cell r="B323" t="str">
            <v>Gentex GCSA24, GCSB24, GCSG24 Strobe, 115cd</v>
          </cell>
          <cell r="C323">
            <v>0</v>
          </cell>
          <cell r="D323">
            <v>0.21199999999999999</v>
          </cell>
        </row>
        <row r="324">
          <cell r="B324" t="str">
            <v>Gentex GCSR24 Strobe, 15cd</v>
          </cell>
          <cell r="C324">
            <v>0</v>
          </cell>
          <cell r="D324">
            <v>0.124</v>
          </cell>
        </row>
        <row r="325">
          <cell r="B325" t="str">
            <v>Gentex GCSR24 Strobe, 30cd</v>
          </cell>
          <cell r="C325">
            <v>0</v>
          </cell>
          <cell r="D325">
            <v>0.124</v>
          </cell>
        </row>
        <row r="326">
          <cell r="B326" t="str">
            <v>Gentex GCSR24 Strobe, 75cd</v>
          </cell>
          <cell r="C326">
            <v>0</v>
          </cell>
          <cell r="D326">
            <v>0.21199999999999999</v>
          </cell>
        </row>
        <row r="327">
          <cell r="B327" t="str">
            <v>Gentex GCSR24 Strobe, 95cd</v>
          </cell>
          <cell r="C327">
            <v>0</v>
          </cell>
          <cell r="D327">
            <v>0.28299999999999997</v>
          </cell>
        </row>
        <row r="328">
          <cell r="B328" t="str">
            <v>Gentex GCSR24 Strobe, 110cd</v>
          </cell>
          <cell r="C328">
            <v>0</v>
          </cell>
          <cell r="D328">
            <v>0.313</v>
          </cell>
        </row>
        <row r="329">
          <cell r="B329" t="str">
            <v>Gentex WGESA24 Strobe, 75cd</v>
          </cell>
          <cell r="C329">
            <v>0</v>
          </cell>
          <cell r="D329">
            <v>0.17</v>
          </cell>
        </row>
        <row r="330">
          <cell r="B330" t="str">
            <v>Gentex WGESB24, WGESG24, WGESR24 Strobe, 75cd</v>
          </cell>
          <cell r="C330">
            <v>0</v>
          </cell>
          <cell r="D330">
            <v>0.16400000000000001</v>
          </cell>
        </row>
        <row r="331">
          <cell r="B331" t="str">
            <v>Gentex SSPK24WLP Strobe, 15cd</v>
          </cell>
          <cell r="C331">
            <v>0</v>
          </cell>
          <cell r="D331">
            <v>7.8E-2</v>
          </cell>
        </row>
        <row r="332">
          <cell r="B332" t="str">
            <v>Gentex SSPK24WLP Strobe, 30cd</v>
          </cell>
          <cell r="C332">
            <v>0</v>
          </cell>
          <cell r="D332">
            <v>9.6000000000000002E-2</v>
          </cell>
        </row>
        <row r="333">
          <cell r="B333" t="str">
            <v>Gentex SSPK24WLP Strobe, 60cd</v>
          </cell>
          <cell r="C333">
            <v>0</v>
          </cell>
          <cell r="D333">
            <v>0.13700000000000001</v>
          </cell>
        </row>
        <row r="334">
          <cell r="B334" t="str">
            <v>Gentex SSPK24WLP Strobe, 75cd</v>
          </cell>
          <cell r="C334">
            <v>0</v>
          </cell>
          <cell r="D334">
            <v>0.18</v>
          </cell>
        </row>
        <row r="335">
          <cell r="B335" t="str">
            <v>Gentex SSPK24WLP Strobe, 110cd</v>
          </cell>
          <cell r="C335">
            <v>0</v>
          </cell>
          <cell r="D335">
            <v>0.224</v>
          </cell>
        </row>
        <row r="336">
          <cell r="B336" t="str">
            <v>Gentex SSPK24CLP Strobe, 15cd</v>
          </cell>
          <cell r="C336">
            <v>0</v>
          </cell>
          <cell r="D336">
            <v>0.12</v>
          </cell>
        </row>
        <row r="337">
          <cell r="B337" t="str">
            <v>Gentex SSPK24CLP Strobe, 30cd</v>
          </cell>
          <cell r="C337">
            <v>0</v>
          </cell>
          <cell r="D337">
            <v>0.12</v>
          </cell>
        </row>
        <row r="338">
          <cell r="B338" t="str">
            <v>Gentex SSPK24CLP Strobe, 75cd</v>
          </cell>
          <cell r="C338">
            <v>0</v>
          </cell>
          <cell r="D338">
            <v>0.2</v>
          </cell>
        </row>
        <row r="339">
          <cell r="B339" t="str">
            <v>Gentex SSPK24CLP Strobe, 95cd</v>
          </cell>
          <cell r="C339">
            <v>0</v>
          </cell>
          <cell r="D339">
            <v>0.22</v>
          </cell>
        </row>
        <row r="340">
          <cell r="B340" t="str">
            <v>Gentex SSPK24CLP Strobe, 115cd</v>
          </cell>
          <cell r="C340">
            <v>0</v>
          </cell>
          <cell r="D340">
            <v>0.28999999999999998</v>
          </cell>
        </row>
        <row r="341">
          <cell r="B341" t="str">
            <v>Gentex SSPKA24 Strobe, 15/75cd</v>
          </cell>
          <cell r="C341">
            <v>0</v>
          </cell>
          <cell r="D341">
            <v>0.14799999999999999</v>
          </cell>
        </row>
        <row r="342">
          <cell r="B342" t="str">
            <v>Gentex SSPKB24 Strobe, 15/75cd</v>
          </cell>
          <cell r="C342">
            <v>0</v>
          </cell>
          <cell r="D342">
            <v>0.28000000000000003</v>
          </cell>
        </row>
        <row r="343">
          <cell r="B343" t="str">
            <v>Gentex SSPKG24 Strobe, 15/75cd</v>
          </cell>
          <cell r="C343">
            <v>0</v>
          </cell>
          <cell r="D343">
            <v>0.36</v>
          </cell>
        </row>
        <row r="344">
          <cell r="B344" t="str">
            <v>Gentex SSPKR24 Strobe, 15/75cd</v>
          </cell>
          <cell r="C344">
            <v>0</v>
          </cell>
          <cell r="D344">
            <v>0.39700000000000002</v>
          </cell>
        </row>
        <row r="345">
          <cell r="B345"/>
          <cell r="C345"/>
          <cell r="D345"/>
        </row>
        <row r="346">
          <cell r="B346"/>
          <cell r="C346"/>
          <cell r="D346"/>
        </row>
        <row r="347">
          <cell r="B347"/>
          <cell r="C347"/>
          <cell r="D347"/>
        </row>
        <row r="348">
          <cell r="B348"/>
          <cell r="C348"/>
          <cell r="D348"/>
        </row>
        <row r="349">
          <cell r="B349"/>
          <cell r="C349"/>
          <cell r="D349"/>
        </row>
        <row r="350">
          <cell r="B350"/>
          <cell r="C350"/>
          <cell r="D350"/>
        </row>
        <row r="351">
          <cell r="B351"/>
          <cell r="C351"/>
          <cell r="D351"/>
        </row>
        <row r="352">
          <cell r="B352"/>
          <cell r="C352"/>
          <cell r="D352"/>
        </row>
        <row r="354">
          <cell r="B354" t="str">
            <v>Horns</v>
          </cell>
          <cell r="C354"/>
          <cell r="D354"/>
        </row>
        <row r="355">
          <cell r="B355" t="str">
            <v>Description</v>
          </cell>
          <cell r="C355" t="str">
            <v>Standby</v>
          </cell>
          <cell r="D355" t="str">
            <v>Alarm</v>
          </cell>
        </row>
        <row r="356">
          <cell r="B356" t="str">
            <v>Potter H-1224 Horn, Hi db</v>
          </cell>
          <cell r="C356">
            <v>0</v>
          </cell>
          <cell r="D356">
            <v>8.6999999999999994E-2</v>
          </cell>
        </row>
        <row r="357">
          <cell r="B357" t="str">
            <v>Potter H-1224 Horn, Med db</v>
          </cell>
          <cell r="C357">
            <v>0</v>
          </cell>
          <cell r="D357">
            <v>0.03</v>
          </cell>
        </row>
        <row r="358">
          <cell r="B358" t="str">
            <v>Potter H-1224 Horn, Lo db</v>
          </cell>
          <cell r="C358">
            <v>0</v>
          </cell>
          <cell r="D358">
            <v>1.7999999999999999E-2</v>
          </cell>
        </row>
        <row r="359">
          <cell r="B359" t="str">
            <v>Potter EH-24 Horn, High db</v>
          </cell>
          <cell r="C359">
            <v>0</v>
          </cell>
          <cell r="D359">
            <v>2.9000000000000001E-2</v>
          </cell>
        </row>
        <row r="360">
          <cell r="B360" t="str">
            <v>Potter LFH-24 LF Horn, Temporal 3 Normal db</v>
          </cell>
          <cell r="C360">
            <v>0</v>
          </cell>
          <cell r="D360">
            <v>9.9400000000000002E-2</v>
          </cell>
        </row>
        <row r="361">
          <cell r="B361" t="str">
            <v>Potter LFH-24 LF Horn, Temporal 3 Loud db</v>
          </cell>
          <cell r="C361">
            <v>0</v>
          </cell>
          <cell r="D361">
            <v>0.15579999999999999</v>
          </cell>
        </row>
        <row r="362">
          <cell r="B362" t="str">
            <v>Potter LFH-24 LF Horn, Temporal 4 Normal db</v>
          </cell>
          <cell r="C362">
            <v>0</v>
          </cell>
          <cell r="D362">
            <v>0.10009999999999999</v>
          </cell>
        </row>
        <row r="363">
          <cell r="B363" t="str">
            <v>Potter LFH-24 LF Horn, Temporal 4 Loud db</v>
          </cell>
          <cell r="C363">
            <v>0</v>
          </cell>
          <cell r="D363">
            <v>0.15720000000000001</v>
          </cell>
        </row>
        <row r="364">
          <cell r="B364" t="str">
            <v>Gentex GEH24 Horn, High db</v>
          </cell>
          <cell r="C364">
            <v>0</v>
          </cell>
          <cell r="D364">
            <v>2.9000000000000001E-2</v>
          </cell>
        </row>
        <row r="365">
          <cell r="B365" t="str">
            <v>Gentex GHLF LF Horn, Temporal 3 Normal db</v>
          </cell>
          <cell r="C365">
            <v>0</v>
          </cell>
          <cell r="D365">
            <v>9.9400000000000002E-2</v>
          </cell>
        </row>
        <row r="366">
          <cell r="B366" t="str">
            <v>Gentex GHLF LF Horn, Temporal 3 Loud db</v>
          </cell>
          <cell r="C366">
            <v>0</v>
          </cell>
          <cell r="D366">
            <v>0.15579999999999999</v>
          </cell>
        </row>
        <row r="367">
          <cell r="B367" t="str">
            <v>Gentex GHLF LF Horn, Temporal 4 Normal db</v>
          </cell>
          <cell r="C367">
            <v>0</v>
          </cell>
          <cell r="D367">
            <v>0.10009999999999999</v>
          </cell>
        </row>
        <row r="368">
          <cell r="B368" t="str">
            <v>Gentex GHLF LF Horn, Temporal 4 Loud db</v>
          </cell>
          <cell r="C368">
            <v>0</v>
          </cell>
          <cell r="D368">
            <v>0.15720000000000001</v>
          </cell>
        </row>
        <row r="369">
          <cell r="B369"/>
          <cell r="C369"/>
          <cell r="D369"/>
        </row>
        <row r="370">
          <cell r="B370"/>
          <cell r="C370"/>
          <cell r="D370"/>
        </row>
        <row r="371">
          <cell r="B371"/>
          <cell r="C371"/>
          <cell r="D371"/>
        </row>
        <row r="372">
          <cell r="B372"/>
          <cell r="C372"/>
          <cell r="D372"/>
        </row>
        <row r="373">
          <cell r="B373"/>
          <cell r="C373"/>
          <cell r="D373"/>
        </row>
        <row r="374">
          <cell r="B374"/>
          <cell r="C374"/>
          <cell r="D374"/>
        </row>
        <row r="375">
          <cell r="B375"/>
          <cell r="C375"/>
          <cell r="D375"/>
        </row>
        <row r="376">
          <cell r="B376"/>
          <cell r="C376"/>
          <cell r="D376"/>
        </row>
        <row r="377">
          <cell r="B377"/>
          <cell r="C377"/>
          <cell r="D377"/>
        </row>
        <row r="378">
          <cell r="B378"/>
          <cell r="C378"/>
          <cell r="D378"/>
        </row>
        <row r="379">
          <cell r="B379"/>
          <cell r="C379"/>
          <cell r="D379"/>
        </row>
        <row r="380">
          <cell r="B380"/>
          <cell r="C380"/>
          <cell r="D380"/>
        </row>
        <row r="381">
          <cell r="B381"/>
          <cell r="C381"/>
          <cell r="D381"/>
        </row>
        <row r="382">
          <cell r="B382"/>
          <cell r="C382"/>
          <cell r="D382"/>
        </row>
        <row r="383">
          <cell r="B383"/>
          <cell r="C383"/>
          <cell r="D383"/>
        </row>
        <row r="384">
          <cell r="B384"/>
          <cell r="C384"/>
          <cell r="D384"/>
        </row>
        <row r="385">
          <cell r="B385"/>
          <cell r="C385"/>
          <cell r="D385"/>
        </row>
        <row r="386">
          <cell r="B386"/>
          <cell r="C386"/>
          <cell r="D386"/>
        </row>
        <row r="387">
          <cell r="B387"/>
          <cell r="C387"/>
          <cell r="D387"/>
        </row>
        <row r="388">
          <cell r="B388"/>
          <cell r="C388"/>
          <cell r="D388"/>
        </row>
        <row r="389">
          <cell r="B389"/>
          <cell r="C389"/>
          <cell r="D389"/>
        </row>
        <row r="390">
          <cell r="B390"/>
          <cell r="C390"/>
          <cell r="D390"/>
        </row>
        <row r="392">
          <cell r="B392" t="str">
            <v>MiniHorns</v>
          </cell>
          <cell r="C392"/>
          <cell r="D392"/>
        </row>
        <row r="393">
          <cell r="B393" t="str">
            <v>Description</v>
          </cell>
          <cell r="C393" t="str">
            <v>Standby</v>
          </cell>
          <cell r="D393" t="str">
            <v>Alarm</v>
          </cell>
        </row>
        <row r="394">
          <cell r="B394" t="str">
            <v>Potter HP-25T MiniHorn, Syncable</v>
          </cell>
          <cell r="C394">
            <v>0</v>
          </cell>
          <cell r="D394">
            <v>1.6400000000000001E-2</v>
          </cell>
        </row>
        <row r="395">
          <cell r="B395" t="str">
            <v>Potter MH-12/24 MiniHorn</v>
          </cell>
          <cell r="C395">
            <v>0</v>
          </cell>
          <cell r="D395">
            <v>1.4999999999999999E-2</v>
          </cell>
        </row>
        <row r="396">
          <cell r="B396" t="str">
            <v>Potter MHT-1224 GX93 Mini Horn</v>
          </cell>
          <cell r="C396">
            <v>0</v>
          </cell>
          <cell r="D396">
            <v>1.7999999999999999E-2</v>
          </cell>
        </row>
        <row r="397">
          <cell r="B397" t="str">
            <v>Gentex GX93 Mini Horn</v>
          </cell>
          <cell r="C397">
            <v>0</v>
          </cell>
          <cell r="D397">
            <v>1.7999999999999999E-2</v>
          </cell>
        </row>
        <row r="399">
          <cell r="B399" t="str">
            <v>Other Notification</v>
          </cell>
          <cell r="C399"/>
          <cell r="D399"/>
        </row>
        <row r="400">
          <cell r="B400" t="str">
            <v>Description</v>
          </cell>
          <cell r="C400" t="str">
            <v>Standby</v>
          </cell>
          <cell r="D400" t="str">
            <v>Alarm</v>
          </cell>
        </row>
        <row r="401">
          <cell r="B401" t="str">
            <v>Potter PDC-6-24 Bell</v>
          </cell>
          <cell r="C401">
            <v>0</v>
          </cell>
          <cell r="D401">
            <v>0.02</v>
          </cell>
        </row>
        <row r="402">
          <cell r="B402" t="str">
            <v>Potter PDC-8-24 Bell</v>
          </cell>
          <cell r="C402">
            <v>0</v>
          </cell>
          <cell r="D402">
            <v>0.02</v>
          </cell>
        </row>
        <row r="403">
          <cell r="B403" t="str">
            <v>Potter PDC-10-24 Bell</v>
          </cell>
          <cell r="C403">
            <v>0</v>
          </cell>
          <cell r="D403">
            <v>0.02</v>
          </cell>
        </row>
        <row r="404">
          <cell r="B404" t="str">
            <v>Potter MBA-246 Bell (Obsolete)</v>
          </cell>
          <cell r="C404">
            <v>0</v>
          </cell>
          <cell r="D404">
            <v>0.06</v>
          </cell>
        </row>
        <row r="405">
          <cell r="B405" t="str">
            <v>Potter MBA-248 Bell (Obsolete)</v>
          </cell>
          <cell r="C405">
            <v>0</v>
          </cell>
          <cell r="D405">
            <v>0.06</v>
          </cell>
        </row>
        <row r="406">
          <cell r="B406" t="str">
            <v>Potter MBA-2410 Bell (Obsolete)</v>
          </cell>
          <cell r="C406">
            <v>0</v>
          </cell>
          <cell r="D406">
            <v>0.06</v>
          </cell>
        </row>
        <row r="407">
          <cell r="B407" t="str">
            <v>Federal Signal FHEX Explsn Proof Horn</v>
          </cell>
          <cell r="C407">
            <v>0</v>
          </cell>
          <cell r="D407">
            <v>1.2</v>
          </cell>
        </row>
        <row r="408">
          <cell r="B408" t="str">
            <v>Federal Signal FSEX &amp; FSEX-HI Explsn Proof Strobe</v>
          </cell>
          <cell r="C408">
            <v>0</v>
          </cell>
          <cell r="D408">
            <v>1.9</v>
          </cell>
        </row>
        <row r="409">
          <cell r="B409" t="str">
            <v>Clifford and Snell YL6 Explsn Proof Strobe</v>
          </cell>
          <cell r="C409">
            <v>0</v>
          </cell>
          <cell r="D409">
            <v>0.54</v>
          </cell>
        </row>
        <row r="410">
          <cell r="B410" t="str">
            <v>Clifford and Snell YO6 Explsn Proof Sounder</v>
          </cell>
          <cell r="C410">
            <v>0</v>
          </cell>
          <cell r="D410">
            <v>0.35</v>
          </cell>
        </row>
        <row r="411">
          <cell r="B411" t="str">
            <v>Clifford and Snell V6 Explsn Proof Strobe 5 Joule</v>
          </cell>
          <cell r="C411">
            <v>0</v>
          </cell>
          <cell r="D411">
            <v>0.22</v>
          </cell>
        </row>
        <row r="412">
          <cell r="B412" t="str">
            <v>Clifford and Snell V6 Explsn Proof Strobe 10 Joule</v>
          </cell>
          <cell r="C412">
            <v>0</v>
          </cell>
          <cell r="D412">
            <v>0.5</v>
          </cell>
        </row>
        <row r="413">
          <cell r="B413" t="str">
            <v>Clifford and Snell V6 Explsn Proof Strobe 20 Joule</v>
          </cell>
          <cell r="C413">
            <v>0</v>
          </cell>
          <cell r="D413">
            <v>1.1000000000000001</v>
          </cell>
        </row>
        <row r="415">
          <cell r="B415" t="str">
            <v>SLC Aux Power</v>
          </cell>
          <cell r="C415"/>
          <cell r="D415"/>
        </row>
        <row r="416">
          <cell r="B416"/>
          <cell r="C416"/>
          <cell r="D416"/>
        </row>
        <row r="417">
          <cell r="B417" t="str">
            <v>Description</v>
          </cell>
          <cell r="C417" t="str">
            <v>Standby</v>
          </cell>
          <cell r="D417" t="str">
            <v>Alarm</v>
          </cell>
        </row>
        <row r="418">
          <cell r="B418" t="str">
            <v>Potter ARB-6 Det Base w/Relay</v>
          </cell>
          <cell r="C418">
            <v>5.0000000000000001E-3</v>
          </cell>
          <cell r="D418">
            <v>0.05</v>
          </cell>
        </row>
        <row r="419">
          <cell r="B419" t="str">
            <v>Potter ASB Det Base w/Sounder</v>
          </cell>
          <cell r="C419">
            <v>5.0000000000000001E-3</v>
          </cell>
          <cell r="D419">
            <v>0.1</v>
          </cell>
        </row>
        <row r="420">
          <cell r="B420" t="str">
            <v>Potter CIZM-4 Conv Zone Class A</v>
          </cell>
          <cell r="C420">
            <v>4.8999999999999998E-3</v>
          </cell>
          <cell r="D420">
            <v>0.05</v>
          </cell>
        </row>
        <row r="421">
          <cell r="B421" t="str">
            <v>Potter CIZM-4 Conv Zone Class B</v>
          </cell>
          <cell r="C421">
            <v>8.5000000000000006E-3</v>
          </cell>
          <cell r="D421">
            <v>0.05</v>
          </cell>
        </row>
        <row r="422">
          <cell r="B422" t="str">
            <v>Potter MOM-4 Output Module</v>
          </cell>
          <cell r="C422">
            <v>1.6000000000000001E-3</v>
          </cell>
          <cell r="D422">
            <v>1.6000000000000001E-3</v>
          </cell>
        </row>
        <row r="423">
          <cell r="B423" t="str">
            <v>Potter PAD100-NAC Output Module</v>
          </cell>
          <cell r="C423">
            <v>3.0000000000000001E-3</v>
          </cell>
          <cell r="D423">
            <v>8.0000000000000002E-3</v>
          </cell>
        </row>
        <row r="424">
          <cell r="B424" t="str">
            <v>Potter PAD100-ZM Conv Zone Module</v>
          </cell>
          <cell r="C424">
            <v>1.4999999999999999E-2</v>
          </cell>
          <cell r="D424">
            <v>0.06</v>
          </cell>
        </row>
        <row r="425">
          <cell r="B425" t="str">
            <v>Potter PAD100-SB Sounder Base</v>
          </cell>
          <cell r="C425">
            <v>4.0000000000000001E-3</v>
          </cell>
          <cell r="D425">
            <v>0.03</v>
          </cell>
        </row>
        <row r="426">
          <cell r="B426" t="str">
            <v>Potter PAD300-SB Sounder Base</v>
          </cell>
          <cell r="C426">
            <v>5.4999999999999997E-3</v>
          </cell>
          <cell r="D426">
            <v>4.2000000000000003E-2</v>
          </cell>
        </row>
        <row r="427">
          <cell r="B427" t="str">
            <v>Potter PAD100-LFSB Sounder Base</v>
          </cell>
          <cell r="C427">
            <v>4.1000000000000003E-3</v>
          </cell>
          <cell r="D427">
            <v>0.15659999999999999</v>
          </cell>
        </row>
        <row r="428">
          <cell r="B428" t="str">
            <v>Potter PAD300-LFSB Sounder Base</v>
          </cell>
          <cell r="C428">
            <v>6.0000000000000001E-3</v>
          </cell>
          <cell r="D428">
            <v>0.155</v>
          </cell>
        </row>
        <row r="429">
          <cell r="B429" t="str">
            <v>Potter PAD100-DUCTR Duct Det w/ Relay</v>
          </cell>
          <cell r="C429">
            <v>0.03</v>
          </cell>
          <cell r="D429">
            <v>0.06</v>
          </cell>
        </row>
        <row r="430">
          <cell r="B430" t="str">
            <v xml:space="preserve">Air Products MS-RA &amp; MS-KA/P/R </v>
          </cell>
          <cell r="C430">
            <v>4.4999999999999998E-2</v>
          </cell>
          <cell r="D430">
            <v>0.09</v>
          </cell>
        </row>
        <row r="432">
          <cell r="B432" t="str">
            <v>Conventional Detectors</v>
          </cell>
          <cell r="C432"/>
          <cell r="D432"/>
        </row>
        <row r="433">
          <cell r="B433" t="str">
            <v>Description</v>
          </cell>
          <cell r="C433" t="str">
            <v>Standby</v>
          </cell>
          <cell r="D433" t="str">
            <v>Alarm</v>
          </cell>
        </row>
        <row r="434">
          <cell r="B434" t="str">
            <v>Potter DSD-P Duct Detector</v>
          </cell>
          <cell r="C434">
            <v>1.2999999999999999E-2</v>
          </cell>
          <cell r="D434">
            <v>0.06</v>
          </cell>
        </row>
        <row r="435">
          <cell r="B435" t="str">
            <v>Potter CO-12/24 CO Detector (Obsolete)</v>
          </cell>
          <cell r="C435">
            <v>6.0000000000000002E-5</v>
          </cell>
          <cell r="D435">
            <v>0.08</v>
          </cell>
        </row>
        <row r="436">
          <cell r="B436" t="str">
            <v>Potter CPSD-24V Photo Smoke Det</v>
          </cell>
          <cell r="C436">
            <v>5.0000000000000001E-3</v>
          </cell>
          <cell r="D436">
            <v>0.15</v>
          </cell>
        </row>
        <row r="437">
          <cell r="B437" t="str">
            <v>Potter CPSHD-24H Photo/Heat Det</v>
          </cell>
          <cell r="C437">
            <v>5.0000000000000001E-3</v>
          </cell>
          <cell r="D437">
            <v>0.15</v>
          </cell>
        </row>
        <row r="438">
          <cell r="B438" t="str">
            <v>Potter CPS-24 Photo Smoke Det</v>
          </cell>
          <cell r="C438">
            <v>6.0000000000000002E-5</v>
          </cell>
          <cell r="D438">
            <v>0.15</v>
          </cell>
        </row>
        <row r="439">
          <cell r="B439" t="str">
            <v>Potter PS-24 Photo Smoke Det (Obsolete)</v>
          </cell>
          <cell r="C439">
            <v>4.5000000000000003E-5</v>
          </cell>
          <cell r="D439">
            <v>0.16</v>
          </cell>
        </row>
        <row r="440">
          <cell r="B440" t="str">
            <v>Potter PS-24H Photo/Heat Det (Obsolete)</v>
          </cell>
          <cell r="C440">
            <v>4.5000000000000003E-5</v>
          </cell>
          <cell r="D440">
            <v>0.16</v>
          </cell>
        </row>
        <row r="442">
          <cell r="B442" t="str">
            <v>PLINK Devices</v>
          </cell>
          <cell r="C442"/>
          <cell r="D442"/>
        </row>
        <row r="443">
          <cell r="B443" t="str">
            <v>Description</v>
          </cell>
          <cell r="C443" t="str">
            <v>Standby</v>
          </cell>
          <cell r="D443" t="str">
            <v>Alarm</v>
          </cell>
        </row>
        <row r="444">
          <cell r="B444" t="str">
            <v>DRV-50 LED Power</v>
          </cell>
          <cell r="C444">
            <v>0.01</v>
          </cell>
          <cell r="D444">
            <v>0.215</v>
          </cell>
        </row>
        <row r="445">
          <cell r="B445" t="str">
            <v>RLY-5 Power</v>
          </cell>
          <cell r="C445">
            <v>0.01</v>
          </cell>
          <cell r="D445">
            <v>0.13500000000000001</v>
          </cell>
        </row>
        <row r="446">
          <cell r="B446" t="str">
            <v>LED-16 LED Power</v>
          </cell>
          <cell r="C446">
            <v>1.4999999999999999E-2</v>
          </cell>
          <cell r="D446">
            <v>0.21</v>
          </cell>
        </row>
      </sheetData>
      <sheetData sheetId="2">
        <row r="4">
          <cell r="B4" t="str">
            <v>User Defined 1</v>
          </cell>
          <cell r="C4"/>
          <cell r="D4"/>
        </row>
        <row r="5">
          <cell r="B5" t="str">
            <v>User Defined 2</v>
          </cell>
          <cell r="C5"/>
          <cell r="D5"/>
        </row>
        <row r="6">
          <cell r="B6" t="str">
            <v>User Defined 3</v>
          </cell>
          <cell r="C6"/>
          <cell r="D6"/>
        </row>
        <row r="7">
          <cell r="B7" t="str">
            <v>User Defined 4</v>
          </cell>
          <cell r="C7"/>
          <cell r="D7"/>
        </row>
        <row r="8">
          <cell r="B8" t="str">
            <v>User Defined 5</v>
          </cell>
          <cell r="C8"/>
          <cell r="D8"/>
        </row>
        <row r="9">
          <cell r="B9" t="str">
            <v>User Defined 6</v>
          </cell>
          <cell r="C9"/>
          <cell r="D9"/>
        </row>
        <row r="10">
          <cell r="B10" t="str">
            <v>User Defined 7</v>
          </cell>
          <cell r="C10"/>
          <cell r="D10"/>
        </row>
        <row r="11">
          <cell r="B11" t="str">
            <v>User Defined 8</v>
          </cell>
          <cell r="C11"/>
          <cell r="D11"/>
        </row>
        <row r="12">
          <cell r="B12" t="str">
            <v>User Defined 9</v>
          </cell>
          <cell r="C12"/>
          <cell r="D12"/>
        </row>
        <row r="13">
          <cell r="B13" t="str">
            <v>User Defined 10</v>
          </cell>
          <cell r="C13"/>
          <cell r="D13"/>
        </row>
        <row r="14">
          <cell r="B14" t="str">
            <v>User Defined 11</v>
          </cell>
          <cell r="C14"/>
          <cell r="D14"/>
        </row>
        <row r="15">
          <cell r="B15" t="str">
            <v>User Defined 12</v>
          </cell>
          <cell r="C15"/>
          <cell r="D15"/>
        </row>
        <row r="16">
          <cell r="B16" t="str">
            <v>User Defined 13</v>
          </cell>
          <cell r="C16"/>
          <cell r="D16"/>
        </row>
        <row r="17">
          <cell r="B17" t="str">
            <v>User Defined 14</v>
          </cell>
          <cell r="C17"/>
          <cell r="D17"/>
        </row>
        <row r="18">
          <cell r="B18" t="str">
            <v>User Defined 15</v>
          </cell>
          <cell r="C18"/>
          <cell r="D18"/>
        </row>
        <row r="19">
          <cell r="B19" t="str">
            <v>User Defined 16</v>
          </cell>
          <cell r="C19"/>
          <cell r="D19"/>
        </row>
        <row r="20">
          <cell r="B20" t="str">
            <v>User Defined 17</v>
          </cell>
          <cell r="C20"/>
          <cell r="D20"/>
        </row>
        <row r="21">
          <cell r="B21" t="str">
            <v>User Defined 18</v>
          </cell>
          <cell r="C21"/>
          <cell r="D21"/>
        </row>
        <row r="22">
          <cell r="B22" t="str">
            <v>User Defined 19</v>
          </cell>
          <cell r="C22"/>
          <cell r="D22"/>
        </row>
        <row r="23">
          <cell r="B23" t="str">
            <v>User Defined 20</v>
          </cell>
          <cell r="C23"/>
          <cell r="D23"/>
        </row>
        <row r="24">
          <cell r="B24" t="str">
            <v>User Defined 21</v>
          </cell>
          <cell r="C24"/>
          <cell r="D24"/>
        </row>
        <row r="25">
          <cell r="B25" t="str">
            <v>User Defined 22</v>
          </cell>
          <cell r="C25"/>
          <cell r="D25"/>
        </row>
        <row r="26">
          <cell r="B26" t="str">
            <v>User Defined 23</v>
          </cell>
          <cell r="C26"/>
          <cell r="D26"/>
        </row>
        <row r="27">
          <cell r="B27" t="str">
            <v>User Defined 24</v>
          </cell>
          <cell r="C27"/>
          <cell r="D27"/>
        </row>
        <row r="28">
          <cell r="B28" t="str">
            <v>User Defined 25</v>
          </cell>
          <cell r="C28"/>
          <cell r="D28"/>
        </row>
        <row r="29">
          <cell r="B29" t="str">
            <v>User Defined 26</v>
          </cell>
          <cell r="C29"/>
          <cell r="D29"/>
        </row>
        <row r="30">
          <cell r="B30" t="str">
            <v>User Defined 27</v>
          </cell>
          <cell r="C30"/>
          <cell r="D30"/>
        </row>
        <row r="31">
          <cell r="B31" t="str">
            <v>User Defined 28</v>
          </cell>
          <cell r="C31"/>
          <cell r="D31"/>
        </row>
        <row r="32">
          <cell r="B32" t="str">
            <v>User Defined 29</v>
          </cell>
          <cell r="C32"/>
          <cell r="D32"/>
        </row>
        <row r="33">
          <cell r="B33" t="str">
            <v>User Defined 30</v>
          </cell>
          <cell r="C33"/>
          <cell r="D33"/>
        </row>
        <row r="34">
          <cell r="B34" t="str">
            <v>User Defined 31</v>
          </cell>
          <cell r="C34"/>
          <cell r="D34"/>
        </row>
        <row r="35">
          <cell r="B35" t="str">
            <v>User Defined 32</v>
          </cell>
          <cell r="C35"/>
          <cell r="D35"/>
        </row>
        <row r="36">
          <cell r="B36" t="str">
            <v>User Defined 33</v>
          </cell>
          <cell r="C36"/>
          <cell r="D36"/>
        </row>
        <row r="37">
          <cell r="B37" t="str">
            <v>User Defined 34</v>
          </cell>
          <cell r="C37"/>
          <cell r="D37"/>
        </row>
        <row r="38">
          <cell r="B38" t="str">
            <v>User Defined 35</v>
          </cell>
          <cell r="C38"/>
          <cell r="D38"/>
        </row>
        <row r="39">
          <cell r="B39" t="str">
            <v>User Defined 36</v>
          </cell>
          <cell r="C39"/>
          <cell r="D39"/>
        </row>
        <row r="40">
          <cell r="B40" t="str">
            <v>User Defined 37</v>
          </cell>
          <cell r="C40"/>
          <cell r="D40"/>
        </row>
        <row r="41">
          <cell r="B41" t="str">
            <v>User Defined 38</v>
          </cell>
          <cell r="C41"/>
          <cell r="D41"/>
        </row>
        <row r="42">
          <cell r="B42" t="str">
            <v>User Defined 39</v>
          </cell>
          <cell r="C42"/>
          <cell r="D42"/>
        </row>
        <row r="43">
          <cell r="B43" t="str">
            <v>User Defined 40</v>
          </cell>
          <cell r="C43"/>
          <cell r="D43"/>
        </row>
        <row r="44">
          <cell r="B44" t="str">
            <v>User Defined 41</v>
          </cell>
          <cell r="C44"/>
          <cell r="D44"/>
        </row>
        <row r="45">
          <cell r="B45" t="str">
            <v>User Defined 42</v>
          </cell>
          <cell r="C45"/>
          <cell r="D45"/>
        </row>
        <row r="46">
          <cell r="B46" t="str">
            <v>User Defined 43</v>
          </cell>
          <cell r="C46"/>
          <cell r="D46"/>
        </row>
        <row r="47">
          <cell r="B47" t="str">
            <v>User Defined 44</v>
          </cell>
          <cell r="C47"/>
          <cell r="D47"/>
        </row>
        <row r="48">
          <cell r="B48" t="str">
            <v>User Defined 45</v>
          </cell>
          <cell r="C48"/>
          <cell r="D48"/>
        </row>
        <row r="49">
          <cell r="B49" t="str">
            <v>User Defined 46</v>
          </cell>
          <cell r="C49"/>
          <cell r="D49"/>
        </row>
        <row r="50">
          <cell r="B50" t="str">
            <v>User Defined 47</v>
          </cell>
          <cell r="C50"/>
          <cell r="D50"/>
        </row>
        <row r="51">
          <cell r="B51" t="str">
            <v>User Defined 48</v>
          </cell>
          <cell r="C51"/>
          <cell r="D51"/>
        </row>
        <row r="52">
          <cell r="B52" t="str">
            <v>User Defined 49</v>
          </cell>
          <cell r="C52"/>
          <cell r="D52"/>
        </row>
        <row r="53">
          <cell r="B53" t="str">
            <v>User Defined 50</v>
          </cell>
          <cell r="C53"/>
          <cell r="D53"/>
        </row>
        <row r="54">
          <cell r="B54" t="str">
            <v>User Defined 51</v>
          </cell>
          <cell r="C54"/>
          <cell r="D54"/>
        </row>
        <row r="55">
          <cell r="B55" t="str">
            <v>User Defined 52</v>
          </cell>
          <cell r="C55"/>
          <cell r="D55"/>
        </row>
        <row r="56">
          <cell r="B56" t="str">
            <v>User Defined 53</v>
          </cell>
          <cell r="C56"/>
          <cell r="D56"/>
        </row>
        <row r="57">
          <cell r="B57" t="str">
            <v>User Defined 54</v>
          </cell>
          <cell r="C57"/>
          <cell r="D57"/>
        </row>
        <row r="58">
          <cell r="B58" t="str">
            <v>User Defined 55</v>
          </cell>
          <cell r="C58"/>
          <cell r="D58"/>
        </row>
        <row r="59">
          <cell r="B59" t="str">
            <v>User Defined 56</v>
          </cell>
          <cell r="C59"/>
          <cell r="D59"/>
        </row>
        <row r="60">
          <cell r="B60" t="str">
            <v>User Defined 57</v>
          </cell>
          <cell r="C60"/>
          <cell r="D60"/>
        </row>
        <row r="61">
          <cell r="B61" t="str">
            <v>User Defined 58</v>
          </cell>
          <cell r="C61"/>
          <cell r="D61"/>
        </row>
        <row r="62">
          <cell r="B62" t="str">
            <v>User Defined 59</v>
          </cell>
          <cell r="C62"/>
          <cell r="D62"/>
        </row>
        <row r="63">
          <cell r="B63" t="str">
            <v>User Defined 60</v>
          </cell>
          <cell r="C63"/>
          <cell r="D63"/>
        </row>
        <row r="64">
          <cell r="B64" t="str">
            <v>User Defined 61</v>
          </cell>
          <cell r="C64"/>
          <cell r="D64"/>
        </row>
        <row r="65">
          <cell r="B65" t="str">
            <v>User Defined 62</v>
          </cell>
          <cell r="C65"/>
          <cell r="D65"/>
        </row>
        <row r="66">
          <cell r="B66" t="str">
            <v>User Defined 63</v>
          </cell>
          <cell r="C66"/>
          <cell r="D66"/>
        </row>
        <row r="67">
          <cell r="B67" t="str">
            <v>User Defined 64</v>
          </cell>
          <cell r="C67"/>
          <cell r="D67"/>
        </row>
        <row r="68">
          <cell r="B68" t="str">
            <v>User Defined 65</v>
          </cell>
          <cell r="C68"/>
          <cell r="D68"/>
        </row>
        <row r="69">
          <cell r="B69" t="str">
            <v>User Defined 66</v>
          </cell>
          <cell r="C69"/>
          <cell r="D69"/>
        </row>
        <row r="70">
          <cell r="B70" t="str">
            <v>User Defined 67</v>
          </cell>
          <cell r="C70"/>
          <cell r="D70"/>
        </row>
        <row r="71">
          <cell r="B71" t="str">
            <v>User Defined 68</v>
          </cell>
          <cell r="C71"/>
          <cell r="D71"/>
        </row>
        <row r="72">
          <cell r="B72" t="str">
            <v>User Defined 69</v>
          </cell>
          <cell r="C72"/>
          <cell r="D72"/>
        </row>
        <row r="73">
          <cell r="B73" t="str">
            <v>User Defined 70</v>
          </cell>
          <cell r="C73"/>
          <cell r="D73"/>
        </row>
        <row r="74">
          <cell r="B74" t="str">
            <v>User Defined 71</v>
          </cell>
          <cell r="C74"/>
          <cell r="D74"/>
        </row>
        <row r="75">
          <cell r="B75" t="str">
            <v>User Defined 72</v>
          </cell>
          <cell r="C75"/>
          <cell r="D75"/>
        </row>
        <row r="76">
          <cell r="B76" t="str">
            <v>User Defined 73</v>
          </cell>
          <cell r="C76"/>
          <cell r="D76"/>
        </row>
        <row r="77">
          <cell r="B77" t="str">
            <v>User Defined 74</v>
          </cell>
          <cell r="C77"/>
          <cell r="D77"/>
        </row>
        <row r="78">
          <cell r="B78" t="str">
            <v>User Defined 75</v>
          </cell>
          <cell r="C78"/>
          <cell r="D78"/>
        </row>
        <row r="79">
          <cell r="B79" t="str">
            <v>User Defined 76</v>
          </cell>
          <cell r="C79"/>
          <cell r="D79"/>
        </row>
        <row r="80">
          <cell r="B80" t="str">
            <v>User Defined 77</v>
          </cell>
          <cell r="C80"/>
          <cell r="D80"/>
        </row>
        <row r="81">
          <cell r="B81" t="str">
            <v>User Defined 78</v>
          </cell>
          <cell r="C81"/>
          <cell r="D81"/>
        </row>
        <row r="82">
          <cell r="B82" t="str">
            <v>User Defined 79</v>
          </cell>
          <cell r="C82"/>
          <cell r="D82"/>
        </row>
        <row r="83">
          <cell r="B83" t="str">
            <v>User Defined 80</v>
          </cell>
          <cell r="C83"/>
          <cell r="D83"/>
        </row>
        <row r="84">
          <cell r="B84" t="str">
            <v>User Defined 81</v>
          </cell>
          <cell r="C84"/>
          <cell r="D84"/>
        </row>
        <row r="85">
          <cell r="B85" t="str">
            <v>User Defined 82</v>
          </cell>
          <cell r="C85"/>
          <cell r="D85"/>
        </row>
        <row r="86">
          <cell r="B86" t="str">
            <v>User Defined 83</v>
          </cell>
          <cell r="C86"/>
          <cell r="D86"/>
        </row>
        <row r="87">
          <cell r="B87" t="str">
            <v>User Defined 84</v>
          </cell>
          <cell r="C87"/>
          <cell r="D87"/>
        </row>
        <row r="88">
          <cell r="B88" t="str">
            <v>User Defined 85</v>
          </cell>
          <cell r="C88"/>
          <cell r="D88"/>
        </row>
        <row r="89">
          <cell r="B89" t="str">
            <v>User Defined 86</v>
          </cell>
          <cell r="C89"/>
          <cell r="D89"/>
        </row>
        <row r="90">
          <cell r="B90" t="str">
            <v>User Defined 87</v>
          </cell>
          <cell r="C90"/>
          <cell r="D90"/>
        </row>
        <row r="91">
          <cell r="B91" t="str">
            <v>User Defined 88</v>
          </cell>
          <cell r="C91"/>
          <cell r="D91"/>
        </row>
        <row r="92">
          <cell r="B92" t="str">
            <v>User Defined 89</v>
          </cell>
          <cell r="C92"/>
          <cell r="D92"/>
        </row>
        <row r="93">
          <cell r="B93" t="str">
            <v>User Defined 90</v>
          </cell>
          <cell r="C93"/>
          <cell r="D93"/>
        </row>
        <row r="94">
          <cell r="B94" t="str">
            <v>User Defined 91</v>
          </cell>
          <cell r="C94"/>
          <cell r="D94"/>
        </row>
        <row r="95">
          <cell r="B95" t="str">
            <v>User Defined 92</v>
          </cell>
          <cell r="C95"/>
          <cell r="D95"/>
        </row>
        <row r="96">
          <cell r="B96" t="str">
            <v>User Defined 93</v>
          </cell>
          <cell r="C96"/>
          <cell r="D96"/>
        </row>
        <row r="97">
          <cell r="B97" t="str">
            <v>User Defined 94</v>
          </cell>
          <cell r="C97"/>
          <cell r="D97"/>
        </row>
        <row r="98">
          <cell r="B98" t="str">
            <v>User Defined 95</v>
          </cell>
          <cell r="C98"/>
          <cell r="D98"/>
        </row>
        <row r="99">
          <cell r="B99" t="str">
            <v>User Defined 96</v>
          </cell>
          <cell r="C99"/>
          <cell r="D99"/>
        </row>
        <row r="100">
          <cell r="B100" t="str">
            <v>User Defined 97</v>
          </cell>
          <cell r="C100"/>
          <cell r="D100"/>
        </row>
        <row r="101">
          <cell r="B101" t="str">
            <v>User Defined 98</v>
          </cell>
          <cell r="C101"/>
          <cell r="D101"/>
        </row>
        <row r="102">
          <cell r="B102" t="str">
            <v>User Defined 99</v>
          </cell>
          <cell r="C102"/>
          <cell r="D102"/>
        </row>
        <row r="103">
          <cell r="B103" t="str">
            <v>User Defined 100</v>
          </cell>
          <cell r="C103"/>
          <cell r="D103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E583-D1FD-4A97-B196-A59C192A0D23}">
  <dimension ref="A1:K47"/>
  <sheetViews>
    <sheetView showGridLines="0" tabSelected="1" zoomScaleNormal="100" zoomScaleSheetLayoutView="115" workbookViewId="0">
      <selection activeCell="K22" sqref="K22"/>
    </sheetView>
  </sheetViews>
  <sheetFormatPr defaultColWidth="9.109375" defaultRowHeight="14.4" x14ac:dyDescent="0.3"/>
  <cols>
    <col min="1" max="1" width="0.88671875" style="115" customWidth="1"/>
    <col min="2" max="2" width="6.44140625" style="115" customWidth="1"/>
    <col min="3" max="3" width="18.5546875" style="115" customWidth="1"/>
    <col min="4" max="4" width="12.33203125" style="115" customWidth="1"/>
    <col min="5" max="5" width="35.6640625" style="115" customWidth="1"/>
    <col min="6" max="6" width="12.6640625" style="115" customWidth="1"/>
    <col min="7" max="7" width="15.88671875" style="115" customWidth="1"/>
    <col min="8" max="8" width="16.21875" style="115" customWidth="1"/>
    <col min="9" max="9" width="13.33203125" style="115" customWidth="1"/>
    <col min="10" max="10" width="7.88671875" style="115" customWidth="1"/>
    <col min="11" max="16384" width="9.109375" style="115"/>
  </cols>
  <sheetData>
    <row r="1" spans="1:10" x14ac:dyDescent="0.3">
      <c r="A1" s="127"/>
      <c r="B1" s="127"/>
      <c r="C1" s="127"/>
      <c r="D1" s="127"/>
      <c r="E1" s="127"/>
      <c r="F1" s="127"/>
      <c r="G1" s="127"/>
      <c r="H1" s="127"/>
      <c r="I1" s="127"/>
      <c r="J1" s="160"/>
    </row>
    <row r="2" spans="1:10" x14ac:dyDescent="0.3">
      <c r="A2" s="127"/>
      <c r="B2" s="127"/>
      <c r="C2" s="127"/>
      <c r="D2" s="127"/>
      <c r="E2" s="128" t="s">
        <v>4</v>
      </c>
      <c r="F2" s="276"/>
      <c r="G2" s="277"/>
      <c r="H2" s="128" t="s">
        <v>5</v>
      </c>
      <c r="I2" s="156">
        <v>24</v>
      </c>
      <c r="J2" s="160"/>
    </row>
    <row r="3" spans="1:10" ht="3" customHeight="1" x14ac:dyDescent="0.3">
      <c r="A3" s="127"/>
      <c r="B3" s="127"/>
      <c r="C3" s="127"/>
      <c r="D3" s="127"/>
      <c r="E3" s="151"/>
      <c r="F3" s="127"/>
      <c r="G3" s="127"/>
      <c r="H3" s="151"/>
      <c r="I3" s="148"/>
      <c r="J3" s="160"/>
    </row>
    <row r="4" spans="1:10" x14ac:dyDescent="0.3">
      <c r="A4" s="127"/>
      <c r="B4" s="127"/>
      <c r="C4" s="127"/>
      <c r="D4" s="127"/>
      <c r="E4" s="151"/>
      <c r="F4" s="276"/>
      <c r="G4" s="277"/>
      <c r="H4" s="128" t="s">
        <v>6</v>
      </c>
      <c r="I4" s="156">
        <v>15</v>
      </c>
      <c r="J4" s="160"/>
    </row>
    <row r="5" spans="1:10" ht="3" customHeight="1" x14ac:dyDescent="0.3">
      <c r="A5" s="127"/>
      <c r="B5" s="127"/>
      <c r="C5" s="127"/>
      <c r="D5" s="127"/>
      <c r="E5" s="151"/>
      <c r="F5" s="127"/>
      <c r="G5" s="127"/>
      <c r="H5" s="128"/>
      <c r="I5" s="148"/>
      <c r="J5" s="160"/>
    </row>
    <row r="6" spans="1:10" x14ac:dyDescent="0.3">
      <c r="A6" s="127"/>
      <c r="B6" s="278" t="s">
        <v>408</v>
      </c>
      <c r="C6" s="278"/>
      <c r="D6" s="278"/>
      <c r="E6" s="128" t="s">
        <v>36</v>
      </c>
      <c r="F6" s="276"/>
      <c r="G6" s="277"/>
      <c r="H6" s="153" t="s">
        <v>14</v>
      </c>
      <c r="I6" s="149">
        <v>0.2</v>
      </c>
      <c r="J6" s="160"/>
    </row>
    <row r="7" spans="1:10" ht="3" customHeight="1" thickBot="1" x14ac:dyDescent="0.35">
      <c r="A7" s="127"/>
      <c r="B7" s="278"/>
      <c r="C7" s="278"/>
      <c r="D7" s="278"/>
      <c r="E7" s="151"/>
      <c r="F7" s="148"/>
      <c r="G7" s="148"/>
      <c r="H7" s="155"/>
      <c r="I7" s="154"/>
      <c r="J7" s="160"/>
    </row>
    <row r="8" spans="1:10" ht="15" thickBot="1" x14ac:dyDescent="0.35">
      <c r="A8" s="127"/>
      <c r="B8" s="278"/>
      <c r="C8" s="278"/>
      <c r="D8" s="278"/>
      <c r="E8" s="128" t="s">
        <v>37</v>
      </c>
      <c r="F8" s="276"/>
      <c r="G8" s="277"/>
      <c r="H8" s="153" t="s">
        <v>382</v>
      </c>
      <c r="I8" s="152">
        <v>100</v>
      </c>
    </row>
    <row r="9" spans="1:10" ht="3" customHeight="1" x14ac:dyDescent="0.3">
      <c r="A9" s="127"/>
      <c r="B9" s="278"/>
      <c r="C9" s="278"/>
      <c r="D9" s="278"/>
      <c r="E9" s="128"/>
      <c r="F9" s="127"/>
      <c r="G9" s="127"/>
      <c r="H9" s="151"/>
      <c r="I9" s="117"/>
    </row>
    <row r="10" spans="1:10" x14ac:dyDescent="0.3">
      <c r="A10" s="127"/>
      <c r="B10" s="278"/>
      <c r="C10" s="278"/>
      <c r="D10" s="278"/>
      <c r="E10" s="128" t="s">
        <v>7</v>
      </c>
      <c r="F10" s="150"/>
      <c r="G10" s="127"/>
      <c r="H10" s="128" t="s">
        <v>383</v>
      </c>
      <c r="I10" s="149" t="s">
        <v>373</v>
      </c>
    </row>
    <row r="11" spans="1:10" ht="4.2" customHeight="1" x14ac:dyDescent="0.3">
      <c r="A11" s="127"/>
      <c r="B11" s="127"/>
      <c r="C11" s="127"/>
      <c r="D11" s="127"/>
      <c r="E11" s="127"/>
      <c r="F11" s="127"/>
      <c r="G11" s="127"/>
      <c r="H11" s="127"/>
      <c r="I11" s="127"/>
      <c r="J11" s="160"/>
    </row>
    <row r="12" spans="1:10" x14ac:dyDescent="0.3">
      <c r="A12" s="127"/>
      <c r="B12" s="127"/>
      <c r="C12" s="128" t="s">
        <v>9</v>
      </c>
      <c r="D12" s="127" t="s">
        <v>404</v>
      </c>
      <c r="E12" s="127"/>
      <c r="F12" s="127"/>
      <c r="G12" s="127"/>
      <c r="H12" s="123"/>
      <c r="I12" s="170"/>
      <c r="J12" s="160"/>
    </row>
    <row r="13" spans="1:10" ht="3" customHeight="1" x14ac:dyDescent="0.3">
      <c r="A13" s="127"/>
      <c r="B13" s="127"/>
      <c r="C13" s="128"/>
      <c r="D13" s="127"/>
      <c r="E13" s="127"/>
      <c r="F13" s="127"/>
      <c r="G13" s="127"/>
      <c r="H13" s="128"/>
      <c r="I13" s="148"/>
      <c r="J13" s="160"/>
    </row>
    <row r="14" spans="1:10" x14ac:dyDescent="0.3">
      <c r="A14" s="127"/>
      <c r="B14" s="127"/>
      <c r="C14" s="128" t="s">
        <v>19</v>
      </c>
      <c r="D14" s="279"/>
      <c r="E14" s="280"/>
      <c r="F14" s="127"/>
      <c r="G14" s="281" t="s">
        <v>39</v>
      </c>
      <c r="H14" s="281"/>
      <c r="I14" s="281"/>
      <c r="J14" s="160"/>
    </row>
    <row r="15" spans="1:10" ht="3" customHeight="1" x14ac:dyDescent="0.3">
      <c r="A15" s="127"/>
      <c r="B15" s="127"/>
      <c r="C15" s="128"/>
      <c r="D15" s="127"/>
      <c r="E15" s="127"/>
      <c r="F15" s="127"/>
      <c r="G15" s="281"/>
      <c r="H15" s="281"/>
      <c r="I15" s="281"/>
      <c r="J15" s="160"/>
    </row>
    <row r="16" spans="1:10" x14ac:dyDescent="0.3">
      <c r="A16" s="127"/>
      <c r="B16" s="127"/>
      <c r="C16" s="128" t="s">
        <v>8</v>
      </c>
      <c r="D16" s="276"/>
      <c r="E16" s="277"/>
      <c r="F16" s="127"/>
      <c r="G16" s="281"/>
      <c r="H16" s="281"/>
      <c r="I16" s="281"/>
      <c r="J16" s="161"/>
    </row>
    <row r="17" spans="1:11" ht="7.2" customHeight="1" x14ac:dyDescent="0.3">
      <c r="A17" s="127"/>
      <c r="B17" s="127"/>
      <c r="C17" s="127"/>
      <c r="D17" s="127"/>
      <c r="E17" s="127"/>
      <c r="F17" s="127"/>
      <c r="G17" s="282"/>
      <c r="H17" s="282"/>
      <c r="I17" s="282"/>
      <c r="J17" s="161"/>
    </row>
    <row r="18" spans="1:11" x14ac:dyDescent="0.3">
      <c r="A18" s="127"/>
      <c r="B18" s="284" t="s">
        <v>409</v>
      </c>
      <c r="C18" s="285"/>
      <c r="D18" s="285"/>
      <c r="E18" s="147"/>
      <c r="F18" s="285" t="s">
        <v>20</v>
      </c>
      <c r="G18" s="285"/>
      <c r="H18" s="285" t="s">
        <v>21</v>
      </c>
      <c r="I18" s="286"/>
      <c r="J18" s="161" t="s">
        <v>373</v>
      </c>
      <c r="K18" s="142">
        <v>0.2</v>
      </c>
    </row>
    <row r="19" spans="1:11" x14ac:dyDescent="0.3">
      <c r="A19" s="127"/>
      <c r="B19" s="146" t="s">
        <v>0</v>
      </c>
      <c r="C19" s="145" t="s">
        <v>1</v>
      </c>
      <c r="D19" s="145" t="s">
        <v>17</v>
      </c>
      <c r="E19" s="145"/>
      <c r="F19" s="144" t="s">
        <v>10</v>
      </c>
      <c r="G19" s="144" t="s">
        <v>11</v>
      </c>
      <c r="H19" s="144" t="s">
        <v>10</v>
      </c>
      <c r="I19" s="143" t="s">
        <v>11</v>
      </c>
      <c r="J19" s="161" t="s">
        <v>374</v>
      </c>
      <c r="K19" s="142">
        <v>0.25</v>
      </c>
    </row>
    <row r="20" spans="1:11" x14ac:dyDescent="0.3">
      <c r="A20" s="127"/>
      <c r="B20" s="141">
        <v>1</v>
      </c>
      <c r="C20" s="140" t="s">
        <v>404</v>
      </c>
      <c r="D20" s="140" t="s">
        <v>405</v>
      </c>
      <c r="E20" s="140"/>
      <c r="F20" s="138">
        <v>0.115</v>
      </c>
      <c r="G20" s="138">
        <f>IF(B20&gt;0,F20*B20,"")</f>
        <v>0.115</v>
      </c>
      <c r="H20" s="139">
        <v>0.34599999999999997</v>
      </c>
      <c r="I20" s="138">
        <f>IF(B20&gt;0,H20*B20,"")</f>
        <v>0.34599999999999997</v>
      </c>
      <c r="J20" s="160"/>
      <c r="K20" s="131" t="s">
        <v>373</v>
      </c>
    </row>
    <row r="21" spans="1:11" x14ac:dyDescent="0.3">
      <c r="A21" s="127"/>
      <c r="B21" s="134">
        <v>1</v>
      </c>
      <c r="C21" s="133" t="s">
        <v>398</v>
      </c>
      <c r="D21" s="133" t="s">
        <v>497</v>
      </c>
      <c r="E21" s="133"/>
      <c r="F21" s="132">
        <v>1.4999999999999999E-2</v>
      </c>
      <c r="G21" s="132">
        <f>IF(B21&gt;0,F21*B21,"")</f>
        <v>1.4999999999999999E-2</v>
      </c>
      <c r="H21" s="132">
        <v>0.14599999999999999</v>
      </c>
      <c r="I21" s="132">
        <f>IF(B21&gt;0,H21*B21,"")</f>
        <v>0.14599999999999999</v>
      </c>
      <c r="J21" s="160"/>
      <c r="K21" s="131"/>
    </row>
    <row r="22" spans="1:11" x14ac:dyDescent="0.3">
      <c r="A22" s="127"/>
      <c r="B22" s="166"/>
      <c r="C22" s="133"/>
      <c r="D22" s="133" t="s">
        <v>381</v>
      </c>
      <c r="E22" s="133"/>
      <c r="F22" s="132">
        <v>0</v>
      </c>
      <c r="G22" s="132">
        <f>F22</f>
        <v>0</v>
      </c>
      <c r="H22" s="167">
        <f>(I8*1.15)/24</f>
        <v>4.7916666666666661</v>
      </c>
      <c r="I22" s="132">
        <f>H22</f>
        <v>4.7916666666666661</v>
      </c>
      <c r="J22" s="160"/>
      <c r="K22" s="131" t="s">
        <v>374</v>
      </c>
    </row>
    <row r="23" spans="1:11" x14ac:dyDescent="0.3">
      <c r="A23" s="127"/>
      <c r="B23" s="164"/>
      <c r="C23" s="116"/>
      <c r="D23" s="116"/>
      <c r="E23" s="116"/>
      <c r="F23" s="168" t="s">
        <v>406</v>
      </c>
      <c r="G23" s="165">
        <f>SUM(G20:G22)</f>
        <v>0.13</v>
      </c>
      <c r="H23" s="169" t="s">
        <v>407</v>
      </c>
      <c r="I23" s="165">
        <f>SUM(I20:I22)</f>
        <v>5.2836666666666661</v>
      </c>
      <c r="J23" s="160"/>
      <c r="K23" s="131"/>
    </row>
    <row r="24" spans="1:11" x14ac:dyDescent="0.3">
      <c r="A24" s="127"/>
      <c r="B24" s="283" t="s">
        <v>40</v>
      </c>
      <c r="C24" s="283"/>
      <c r="D24" s="283"/>
      <c r="E24" s="157"/>
      <c r="F24" s="283" t="s">
        <v>20</v>
      </c>
      <c r="G24" s="283"/>
      <c r="H24" s="283" t="s">
        <v>402</v>
      </c>
      <c r="I24" s="283"/>
      <c r="J24" s="163"/>
      <c r="K24" s="131"/>
    </row>
    <row r="25" spans="1:11" x14ac:dyDescent="0.3">
      <c r="A25" s="127"/>
      <c r="B25" s="158" t="s">
        <v>0</v>
      </c>
      <c r="C25" s="158" t="s">
        <v>1</v>
      </c>
      <c r="D25" s="158" t="s">
        <v>17</v>
      </c>
      <c r="E25" s="157"/>
      <c r="F25" s="159" t="s">
        <v>10</v>
      </c>
      <c r="G25" s="159" t="s">
        <v>11</v>
      </c>
      <c r="H25" s="159" t="s">
        <v>10</v>
      </c>
      <c r="I25" s="159" t="s">
        <v>11</v>
      </c>
      <c r="J25" s="162"/>
      <c r="K25" s="131"/>
    </row>
    <row r="26" spans="1:11" x14ac:dyDescent="0.3">
      <c r="A26" s="127"/>
      <c r="B26" s="137">
        <v>1</v>
      </c>
      <c r="C26" s="136" t="s">
        <v>341</v>
      </c>
      <c r="D26" s="136"/>
      <c r="E26" s="136"/>
      <c r="F26" s="135">
        <v>1.4999999999999999E-2</v>
      </c>
      <c r="G26" s="135">
        <f t="shared" ref="G26:G37" si="0">IF(B26&gt;0,F26*B26,"")</f>
        <v>1.4999999999999999E-2</v>
      </c>
      <c r="H26" s="135">
        <v>1.4999999999999999E-2</v>
      </c>
      <c r="I26" s="135">
        <f t="shared" ref="I26:I37" si="1">IF(B26&gt;0,H26*B26,"")</f>
        <v>1.4999999999999999E-2</v>
      </c>
      <c r="J26" s="160"/>
      <c r="K26" s="131"/>
    </row>
    <row r="27" spans="1:11" x14ac:dyDescent="0.3">
      <c r="A27" s="127"/>
      <c r="B27" s="134">
        <v>1</v>
      </c>
      <c r="C27" s="133" t="s">
        <v>342</v>
      </c>
      <c r="D27" s="133"/>
      <c r="E27" s="133"/>
      <c r="F27" s="132">
        <v>1.4999999999999999E-2</v>
      </c>
      <c r="G27" s="132">
        <f t="shared" si="0"/>
        <v>1.4999999999999999E-2</v>
      </c>
      <c r="H27" s="132">
        <v>1.4999999999999999E-2</v>
      </c>
      <c r="I27" s="132">
        <f t="shared" si="1"/>
        <v>1.4999999999999999E-2</v>
      </c>
      <c r="J27" s="160"/>
      <c r="K27" s="131"/>
    </row>
    <row r="28" spans="1:11" x14ac:dyDescent="0.3">
      <c r="A28" s="127"/>
      <c r="B28" s="134">
        <v>1</v>
      </c>
      <c r="C28" s="133" t="s">
        <v>343</v>
      </c>
      <c r="D28" s="133"/>
      <c r="E28" s="133"/>
      <c r="F28" s="132">
        <v>1.4999999999999999E-2</v>
      </c>
      <c r="G28" s="132">
        <f t="shared" si="0"/>
        <v>1.4999999999999999E-2</v>
      </c>
      <c r="H28" s="132">
        <v>1.4999999999999999E-2</v>
      </c>
      <c r="I28" s="132">
        <f t="shared" si="1"/>
        <v>1.4999999999999999E-2</v>
      </c>
      <c r="J28" s="160"/>
      <c r="K28" s="131"/>
    </row>
    <row r="29" spans="1:11" x14ac:dyDescent="0.3">
      <c r="A29" s="127"/>
      <c r="B29" s="134">
        <v>1</v>
      </c>
      <c r="C29" s="133" t="s">
        <v>344</v>
      </c>
      <c r="D29" s="133"/>
      <c r="E29" s="133"/>
      <c r="F29" s="132">
        <v>1.4999999999999999E-2</v>
      </c>
      <c r="G29" s="132">
        <f t="shared" si="0"/>
        <v>1.4999999999999999E-2</v>
      </c>
      <c r="H29" s="132">
        <v>1.4999999999999999E-2</v>
      </c>
      <c r="I29" s="132">
        <f t="shared" si="1"/>
        <v>1.4999999999999999E-2</v>
      </c>
      <c r="J29" s="160"/>
      <c r="K29" s="131"/>
    </row>
    <row r="30" spans="1:11" x14ac:dyDescent="0.3">
      <c r="A30" s="127"/>
      <c r="B30" s="134">
        <v>1</v>
      </c>
      <c r="C30" s="133" t="s">
        <v>345</v>
      </c>
      <c r="D30" s="133"/>
      <c r="E30" s="133"/>
      <c r="F30" s="132">
        <v>1.4999999999999999E-2</v>
      </c>
      <c r="G30" s="132">
        <f t="shared" si="0"/>
        <v>1.4999999999999999E-2</v>
      </c>
      <c r="H30" s="132">
        <v>1.4999999999999999E-2</v>
      </c>
      <c r="I30" s="132">
        <f t="shared" si="1"/>
        <v>1.4999999999999999E-2</v>
      </c>
      <c r="J30" s="160"/>
      <c r="K30" s="131"/>
    </row>
    <row r="31" spans="1:11" x14ac:dyDescent="0.3">
      <c r="A31" s="127"/>
      <c r="B31" s="134">
        <v>1</v>
      </c>
      <c r="C31" s="133" t="s">
        <v>346</v>
      </c>
      <c r="D31" s="133"/>
      <c r="E31" s="133"/>
      <c r="F31" s="132">
        <v>1.4999999999999999E-2</v>
      </c>
      <c r="G31" s="132">
        <f t="shared" si="0"/>
        <v>1.4999999999999999E-2</v>
      </c>
      <c r="H31" s="132">
        <v>1.4999999999999999E-2</v>
      </c>
      <c r="I31" s="132">
        <f t="shared" si="1"/>
        <v>1.4999999999999999E-2</v>
      </c>
      <c r="J31" s="160"/>
      <c r="K31" s="131"/>
    </row>
    <row r="32" spans="1:11" x14ac:dyDescent="0.3">
      <c r="A32" s="127"/>
      <c r="B32" s="134">
        <v>1</v>
      </c>
      <c r="C32" s="133" t="s">
        <v>347</v>
      </c>
      <c r="D32" s="133"/>
      <c r="E32" s="133"/>
      <c r="F32" s="132">
        <v>1.4999999999999999E-2</v>
      </c>
      <c r="G32" s="132">
        <f t="shared" si="0"/>
        <v>1.4999999999999999E-2</v>
      </c>
      <c r="H32" s="132">
        <v>1.4999999999999999E-2</v>
      </c>
      <c r="I32" s="132">
        <f t="shared" si="1"/>
        <v>1.4999999999999999E-2</v>
      </c>
      <c r="J32" s="160"/>
      <c r="K32" s="131"/>
    </row>
    <row r="33" spans="1:11" x14ac:dyDescent="0.3">
      <c r="A33" s="127"/>
      <c r="B33" s="134">
        <v>1</v>
      </c>
      <c r="C33" s="133" t="s">
        <v>401</v>
      </c>
      <c r="D33" s="133"/>
      <c r="E33" s="133"/>
      <c r="F33" s="132">
        <v>3.4000000000000002E-2</v>
      </c>
      <c r="G33" s="132">
        <f t="shared" si="0"/>
        <v>3.4000000000000002E-2</v>
      </c>
      <c r="H33" s="132">
        <v>5.5E-2</v>
      </c>
      <c r="I33" s="132">
        <f t="shared" si="1"/>
        <v>5.5E-2</v>
      </c>
      <c r="J33" s="160"/>
      <c r="K33" s="131"/>
    </row>
    <row r="34" spans="1:11" x14ac:dyDescent="0.3">
      <c r="A34" s="127"/>
      <c r="B34" s="134">
        <v>1</v>
      </c>
      <c r="C34" s="133" t="s">
        <v>400</v>
      </c>
      <c r="D34" s="133"/>
      <c r="E34" s="133"/>
      <c r="F34" s="132">
        <v>2.3E-2</v>
      </c>
      <c r="G34" s="132">
        <f t="shared" si="0"/>
        <v>2.3E-2</v>
      </c>
      <c r="H34" s="132">
        <v>1.4999999999999999E-2</v>
      </c>
      <c r="I34" s="132">
        <f t="shared" si="1"/>
        <v>1.4999999999999999E-2</v>
      </c>
      <c r="J34" s="160"/>
      <c r="K34" s="131"/>
    </row>
    <row r="35" spans="1:11" x14ac:dyDescent="0.3">
      <c r="A35" s="127"/>
      <c r="B35" s="134">
        <v>1</v>
      </c>
      <c r="C35" s="133" t="s">
        <v>358</v>
      </c>
      <c r="D35" s="133"/>
      <c r="E35" s="133"/>
      <c r="F35" s="132">
        <v>1.4999999999999999E-2</v>
      </c>
      <c r="G35" s="132">
        <f t="shared" si="0"/>
        <v>1.4999999999999999E-2</v>
      </c>
      <c r="H35" s="132">
        <v>2.3E-2</v>
      </c>
      <c r="I35" s="132">
        <f t="shared" si="1"/>
        <v>2.3E-2</v>
      </c>
      <c r="J35" s="160"/>
      <c r="K35" s="131"/>
    </row>
    <row r="36" spans="1:11" x14ac:dyDescent="0.3">
      <c r="A36" s="127"/>
      <c r="B36" s="134">
        <v>1</v>
      </c>
      <c r="C36" s="133" t="s">
        <v>403</v>
      </c>
      <c r="D36" s="133"/>
      <c r="E36" s="133"/>
      <c r="F36" s="132">
        <v>1.4999999999999999E-2</v>
      </c>
      <c r="G36" s="132">
        <f t="shared" si="0"/>
        <v>1.4999999999999999E-2</v>
      </c>
      <c r="H36" s="132">
        <v>1.4999999999999999E-2</v>
      </c>
      <c r="I36" s="132">
        <f t="shared" si="1"/>
        <v>1.4999999999999999E-2</v>
      </c>
      <c r="J36" s="160"/>
      <c r="K36" s="131"/>
    </row>
    <row r="37" spans="1:11" x14ac:dyDescent="0.3">
      <c r="A37" s="127"/>
      <c r="B37" s="134">
        <v>1</v>
      </c>
      <c r="C37" s="133" t="s">
        <v>349</v>
      </c>
      <c r="D37" s="133"/>
      <c r="E37" s="133"/>
      <c r="F37" s="132">
        <v>4.0000000000000001E-3</v>
      </c>
      <c r="G37" s="132">
        <f t="shared" si="0"/>
        <v>4.0000000000000001E-3</v>
      </c>
      <c r="H37" s="132">
        <v>2.7E-2</v>
      </c>
      <c r="I37" s="132">
        <f t="shared" si="1"/>
        <v>2.7E-2</v>
      </c>
      <c r="J37" s="160"/>
      <c r="K37" s="131"/>
    </row>
    <row r="38" spans="1:11" x14ac:dyDescent="0.3">
      <c r="A38" s="127"/>
      <c r="B38" s="116"/>
      <c r="C38" s="116"/>
      <c r="D38" s="116"/>
      <c r="E38" s="116"/>
      <c r="F38" s="128" t="s">
        <v>12</v>
      </c>
      <c r="G38" s="130">
        <f>SUM(G20:G22)+SUM(G26:G37)</f>
        <v>0.32600000000000001</v>
      </c>
      <c r="H38" s="128" t="s">
        <v>13</v>
      </c>
      <c r="I38" s="130">
        <f>SUM(I20:I22)+SUM(I26:I37)</f>
        <v>5.5236666666666663</v>
      </c>
      <c r="J38" s="160"/>
      <c r="K38" s="129">
        <f>(I42*I43)</f>
        <v>1.8409833333333332</v>
      </c>
    </row>
    <row r="39" spans="1:11" x14ac:dyDescent="0.3">
      <c r="A39" s="127"/>
      <c r="B39" s="116"/>
      <c r="C39" s="116"/>
      <c r="D39" s="116"/>
      <c r="E39" s="116"/>
      <c r="F39" s="128" t="s">
        <v>5</v>
      </c>
      <c r="G39" s="128">
        <f>I2</f>
        <v>24</v>
      </c>
      <c r="H39" s="128" t="s">
        <v>6</v>
      </c>
      <c r="I39" s="128">
        <f>I4</f>
        <v>15</v>
      </c>
      <c r="J39" s="160"/>
    </row>
    <row r="40" spans="1:11" x14ac:dyDescent="0.3">
      <c r="A40" s="117"/>
      <c r="B40" s="117"/>
      <c r="C40" s="117"/>
      <c r="D40" s="117"/>
      <c r="E40" s="117"/>
      <c r="F40" s="123" t="s">
        <v>357</v>
      </c>
      <c r="G40" s="123">
        <f>G38*G39</f>
        <v>7.8239999999999998</v>
      </c>
      <c r="H40" s="123" t="s">
        <v>357</v>
      </c>
      <c r="I40" s="126">
        <f>(I39/60)*I38</f>
        <v>1.3809166666666666</v>
      </c>
    </row>
    <row r="41" spans="1:11" x14ac:dyDescent="0.3">
      <c r="A41" s="117"/>
      <c r="B41" s="117"/>
      <c r="C41" s="117"/>
      <c r="D41" s="117"/>
      <c r="E41" s="117"/>
      <c r="F41" s="123"/>
      <c r="G41" s="117"/>
      <c r="H41" s="117"/>
      <c r="I41" s="117"/>
    </row>
    <row r="42" spans="1:11" x14ac:dyDescent="0.3">
      <c r="A42" s="117"/>
      <c r="B42" s="117"/>
      <c r="C42" s="117"/>
      <c r="D42" s="117"/>
      <c r="E42" s="117"/>
      <c r="F42" s="124"/>
      <c r="G42" s="124"/>
      <c r="H42" s="123" t="s">
        <v>18</v>
      </c>
      <c r="I42" s="125">
        <f>I40+G40</f>
        <v>9.2049166666666657</v>
      </c>
    </row>
    <row r="43" spans="1:11" x14ac:dyDescent="0.3">
      <c r="A43" s="117"/>
      <c r="B43" s="117"/>
      <c r="C43" s="117"/>
      <c r="D43" s="117"/>
      <c r="E43" s="117"/>
      <c r="F43" s="124"/>
      <c r="G43" s="124"/>
      <c r="H43" s="123" t="s">
        <v>14</v>
      </c>
      <c r="I43" s="122">
        <f>I6</f>
        <v>0.2</v>
      </c>
    </row>
    <row r="44" spans="1:11" x14ac:dyDescent="0.3">
      <c r="A44" s="117"/>
      <c r="B44" s="117"/>
      <c r="C44" s="117"/>
      <c r="D44" s="117"/>
      <c r="E44" s="117"/>
      <c r="F44" s="120"/>
      <c r="G44" s="120"/>
      <c r="H44" s="119" t="s">
        <v>15</v>
      </c>
      <c r="I44" s="121">
        <f>(I42+K38)</f>
        <v>11.0459</v>
      </c>
    </row>
    <row r="45" spans="1:11" x14ac:dyDescent="0.3">
      <c r="A45" s="117"/>
      <c r="B45" s="117"/>
      <c r="C45" s="117"/>
      <c r="D45" s="117"/>
      <c r="E45" s="117"/>
      <c r="F45" s="120"/>
      <c r="G45" s="120"/>
      <c r="H45" s="119" t="s">
        <v>16</v>
      </c>
      <c r="I45" s="118"/>
    </row>
    <row r="46" spans="1:11" x14ac:dyDescent="0.3">
      <c r="A46" s="117"/>
      <c r="B46" s="273"/>
      <c r="C46" s="273"/>
      <c r="D46" s="273"/>
      <c r="E46" s="273"/>
      <c r="F46" s="274" t="s">
        <v>41</v>
      </c>
      <c r="G46" s="275"/>
      <c r="H46" s="275"/>
      <c r="I46" s="275"/>
    </row>
    <row r="47" spans="1:11" x14ac:dyDescent="0.3">
      <c r="A47" s="117"/>
      <c r="B47" s="273"/>
      <c r="C47" s="273"/>
      <c r="D47" s="273"/>
      <c r="E47" s="273"/>
      <c r="F47" s="275"/>
      <c r="G47" s="275"/>
      <c r="H47" s="275"/>
      <c r="I47" s="275"/>
    </row>
  </sheetData>
  <sheetProtection selectLockedCells="1"/>
  <mergeCells count="16">
    <mergeCell ref="B46:E47"/>
    <mergeCell ref="F46:I47"/>
    <mergeCell ref="F2:G2"/>
    <mergeCell ref="F4:G4"/>
    <mergeCell ref="B6:D10"/>
    <mergeCell ref="F6:G6"/>
    <mergeCell ref="F8:G8"/>
    <mergeCell ref="D14:E14"/>
    <mergeCell ref="G14:I17"/>
    <mergeCell ref="D16:E16"/>
    <mergeCell ref="B24:D24"/>
    <mergeCell ref="F24:G24"/>
    <mergeCell ref="H24:I24"/>
    <mergeCell ref="B18:D18"/>
    <mergeCell ref="F18:G18"/>
    <mergeCell ref="H18:I18"/>
  </mergeCells>
  <conditionalFormatting sqref="B21 B26:B34 B36">
    <cfRule type="cellIs" dxfId="39" priority="2" operator="greaterThan">
      <formula>10</formula>
    </cfRule>
  </conditionalFormatting>
  <conditionalFormatting sqref="B22:B23">
    <cfRule type="cellIs" dxfId="38" priority="33" stopIfTrue="1" operator="greaterThan">
      <formula>1</formula>
    </cfRule>
  </conditionalFormatting>
  <conditionalFormatting sqref="B35 B37">
    <cfRule type="cellIs" dxfId="37" priority="1" operator="greaterThan">
      <formula>1</formula>
    </cfRule>
  </conditionalFormatting>
  <conditionalFormatting sqref="I8">
    <cfRule type="cellIs" dxfId="36" priority="32" operator="greaterThan">
      <formula>100</formula>
    </cfRule>
  </conditionalFormatting>
  <conditionalFormatting sqref="I12">
    <cfRule type="cellIs" dxfId="35" priority="12" operator="greaterThan">
      <formula>50</formula>
    </cfRule>
  </conditionalFormatting>
  <dataValidations disablePrompts="1" count="2">
    <dataValidation type="list" allowBlank="1" showInputMessage="1" showErrorMessage="1" sqref="I6" xr:uid="{B560927E-2BC5-495F-A838-11D3ED6D9E1C}">
      <formula1>$K$18:$K$19</formula1>
    </dataValidation>
    <dataValidation type="list" allowBlank="1" showInputMessage="1" showErrorMessage="1" sqref="I10" xr:uid="{A53435F2-8333-4CC8-B402-1C26BFB6138A}">
      <formula1>$K$20:$K$22</formula1>
    </dataValidation>
  </dataValidations>
  <pageMargins left="0.7" right="0.7" top="0.75" bottom="0.75" header="0.3" footer="0.3"/>
  <pageSetup scale="70" orientation="portrait" r:id="rId1"/>
  <ignoredErrors>
    <ignoredError sqref="G22 H22:I22" formula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E303-8C42-4815-9CB4-62368AED0958}">
  <dimension ref="A1:K32"/>
  <sheetViews>
    <sheetView showGridLines="0" showRowColHeaders="0" zoomScale="115" zoomScaleNormal="115" zoomScaleSheetLayoutView="115" workbookViewId="0">
      <selection activeCell="I6" sqref="I6"/>
    </sheetView>
  </sheetViews>
  <sheetFormatPr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27.332031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style="43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8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8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8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8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86"/>
    </row>
    <row r="6" spans="1:10" x14ac:dyDescent="0.3">
      <c r="A6" s="56"/>
      <c r="B6" s="294" t="s">
        <v>350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86"/>
    </row>
    <row r="7" spans="1:10" ht="3" customHeight="1" x14ac:dyDescent="0.3">
      <c r="A7" s="56"/>
      <c r="B7" s="294"/>
      <c r="C7" s="294"/>
      <c r="D7" s="294"/>
      <c r="E7" s="58"/>
      <c r="F7" s="59"/>
      <c r="G7" s="59"/>
      <c r="H7" s="61"/>
      <c r="I7" s="62"/>
      <c r="J7" s="86"/>
    </row>
    <row r="8" spans="1:10" x14ac:dyDescent="0.3">
      <c r="A8" s="56"/>
      <c r="B8" s="294"/>
      <c r="C8" s="294"/>
      <c r="D8" s="294"/>
      <c r="E8" s="57" t="s">
        <v>37</v>
      </c>
      <c r="F8" s="292"/>
      <c r="G8" s="293"/>
      <c r="H8" s="56"/>
      <c r="I8" s="46"/>
      <c r="J8" s="87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87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56"/>
      <c r="I10" s="46"/>
      <c r="J10" s="87"/>
    </row>
    <row r="11" spans="1:10" ht="7.35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86"/>
    </row>
    <row r="12" spans="1:10" x14ac:dyDescent="0.3">
      <c r="A12" s="56"/>
      <c r="B12" s="56"/>
      <c r="C12" s="57" t="s">
        <v>9</v>
      </c>
      <c r="D12" s="56" t="s">
        <v>348</v>
      </c>
      <c r="E12" s="56"/>
      <c r="F12" s="56"/>
      <c r="G12" s="56"/>
      <c r="H12" s="57"/>
      <c r="I12" s="59"/>
      <c r="J12" s="86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8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8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8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86"/>
    </row>
    <row r="17" spans="1:1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86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86"/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86"/>
      <c r="K19" s="111">
        <v>0.25</v>
      </c>
    </row>
    <row r="20" spans="1:11" x14ac:dyDescent="0.3">
      <c r="A20" s="56"/>
      <c r="B20" s="84">
        <v>1</v>
      </c>
      <c r="C20" s="106" t="s">
        <v>372</v>
      </c>
      <c r="D20" s="102" t="s">
        <v>352</v>
      </c>
      <c r="E20" s="102"/>
      <c r="F20" s="93">
        <v>0.154</v>
      </c>
      <c r="G20" s="93">
        <f>IF(B20&gt;0,B20*F20,"")</f>
        <v>0.154</v>
      </c>
      <c r="H20" s="71">
        <v>0.29499999999999998</v>
      </c>
      <c r="I20" s="93">
        <f>IF(B20&gt;0,B20*H20,"")</f>
        <v>0.29499999999999998</v>
      </c>
      <c r="J20" s="86"/>
      <c r="K20" s="90" t="s">
        <v>373</v>
      </c>
    </row>
    <row r="21" spans="1:11" x14ac:dyDescent="0.3">
      <c r="A21" s="56"/>
      <c r="B21" s="88"/>
      <c r="C21" s="99" t="s">
        <v>353</v>
      </c>
      <c r="D21" s="97" t="s">
        <v>354</v>
      </c>
      <c r="E21" s="97"/>
      <c r="F21" s="94">
        <v>5.6000000000000001E-2</v>
      </c>
      <c r="G21" s="103" t="str">
        <f>IF(B21&gt;0,B21*F21,"")</f>
        <v/>
      </c>
      <c r="H21" s="12">
        <v>0.11600000000000001</v>
      </c>
      <c r="I21" s="103" t="str">
        <f>IF(B21&gt;0,B21*H21,"")</f>
        <v/>
      </c>
      <c r="J21" s="86"/>
      <c r="K21" s="90" t="s">
        <v>374</v>
      </c>
    </row>
    <row r="22" spans="1:11" x14ac:dyDescent="0.3">
      <c r="A22" s="56"/>
      <c r="B22" s="89"/>
      <c r="C22" s="99" t="s">
        <v>355</v>
      </c>
      <c r="D22" s="100" t="s">
        <v>356</v>
      </c>
      <c r="E22" s="97"/>
      <c r="F22" s="92">
        <v>4.0000000000000001E-3</v>
      </c>
      <c r="G22" s="94" t="str">
        <f>IF(B22&gt;0,B22*F22,"")</f>
        <v/>
      </c>
      <c r="H22" s="94">
        <v>2.7E-2</v>
      </c>
      <c r="I22" s="94" t="str">
        <f>IF(B22&gt;0,B22*H22,"")</f>
        <v/>
      </c>
      <c r="J22" s="86"/>
      <c r="K22" s="112">
        <f>(I27*I28)</f>
        <v>0.75395000000000001</v>
      </c>
    </row>
    <row r="23" spans="1:11" x14ac:dyDescent="0.3">
      <c r="A23" s="56"/>
      <c r="B23" s="1"/>
      <c r="C23" s="1" t="s">
        <v>371</v>
      </c>
      <c r="D23" s="1"/>
      <c r="E23" s="1"/>
      <c r="F23" s="57" t="s">
        <v>12</v>
      </c>
      <c r="G23" s="72">
        <f>SUM(G20:G22)</f>
        <v>0.154</v>
      </c>
      <c r="H23" s="57" t="s">
        <v>13</v>
      </c>
      <c r="I23" s="72">
        <f>SUM(I20:I22)</f>
        <v>0.29499999999999998</v>
      </c>
      <c r="J23" s="86"/>
    </row>
    <row r="24" spans="1:11" x14ac:dyDescent="0.3">
      <c r="A24" s="56"/>
      <c r="B24" s="1"/>
      <c r="C24" s="1"/>
      <c r="D24" s="1"/>
      <c r="E24" s="1"/>
      <c r="F24" s="57" t="s">
        <v>5</v>
      </c>
      <c r="G24" s="57">
        <f>I2</f>
        <v>24</v>
      </c>
      <c r="H24" s="57" t="s">
        <v>6</v>
      </c>
      <c r="I24" s="57">
        <f>I4</f>
        <v>15</v>
      </c>
      <c r="J24" s="86"/>
    </row>
    <row r="25" spans="1:11" x14ac:dyDescent="0.3">
      <c r="A25" s="46"/>
      <c r="B25" s="46"/>
      <c r="C25" s="46"/>
      <c r="D25" s="46"/>
      <c r="E25" s="46"/>
      <c r="F25" s="73" t="s">
        <v>357</v>
      </c>
      <c r="G25" s="73">
        <f>G23*G24</f>
        <v>3.6959999999999997</v>
      </c>
      <c r="H25" s="73" t="s">
        <v>357</v>
      </c>
      <c r="I25" s="74">
        <f>(I24/60)*I23</f>
        <v>7.3749999999999996E-2</v>
      </c>
      <c r="J25" s="87"/>
    </row>
    <row r="26" spans="1:11" x14ac:dyDescent="0.3">
      <c r="A26" s="46"/>
      <c r="B26" s="46"/>
      <c r="C26" s="46"/>
      <c r="D26" s="46"/>
      <c r="E26" s="46"/>
      <c r="F26" s="73"/>
      <c r="G26" s="46"/>
      <c r="H26" s="46"/>
      <c r="I26" s="46"/>
      <c r="J26" s="87"/>
    </row>
    <row r="27" spans="1:11" x14ac:dyDescent="0.3">
      <c r="A27" s="46"/>
      <c r="B27" s="46"/>
      <c r="C27" s="46"/>
      <c r="D27" s="46"/>
      <c r="E27" s="46"/>
      <c r="F27" s="75"/>
      <c r="G27" s="75"/>
      <c r="H27" s="73" t="s">
        <v>18</v>
      </c>
      <c r="I27" s="76">
        <f>I25+G25</f>
        <v>3.7697499999999997</v>
      </c>
      <c r="J27" s="87"/>
    </row>
    <row r="28" spans="1:11" x14ac:dyDescent="0.3">
      <c r="A28" s="46"/>
      <c r="B28" s="46"/>
      <c r="C28" s="46"/>
      <c r="D28" s="46"/>
      <c r="E28" s="46"/>
      <c r="F28" s="75"/>
      <c r="G28" s="75"/>
      <c r="H28" s="73" t="s">
        <v>14</v>
      </c>
      <c r="I28" s="77">
        <f>I6</f>
        <v>0.2</v>
      </c>
      <c r="J28" s="87"/>
    </row>
    <row r="29" spans="1:11" x14ac:dyDescent="0.3">
      <c r="A29" s="46"/>
      <c r="B29" s="46"/>
      <c r="C29" s="46"/>
      <c r="D29" s="46"/>
      <c r="E29" s="46"/>
      <c r="F29" s="78"/>
      <c r="G29" s="78"/>
      <c r="H29" s="79" t="s">
        <v>15</v>
      </c>
      <c r="I29" s="41">
        <f>(I27+K22)</f>
        <v>4.5236999999999998</v>
      </c>
      <c r="J29" s="87"/>
    </row>
    <row r="30" spans="1:11" x14ac:dyDescent="0.3">
      <c r="A30" s="46"/>
      <c r="B30" s="46"/>
      <c r="C30" s="46"/>
      <c r="D30" s="46"/>
      <c r="E30" s="46"/>
      <c r="F30" s="78"/>
      <c r="G30" s="78"/>
      <c r="H30" s="79" t="s">
        <v>16</v>
      </c>
      <c r="I30" s="82"/>
      <c r="J30" s="87"/>
    </row>
    <row r="31" spans="1:11" x14ac:dyDescent="0.3">
      <c r="A31" s="46"/>
      <c r="B31" s="46"/>
      <c r="C31" s="46"/>
      <c r="D31" s="46"/>
      <c r="E31" s="46"/>
      <c r="F31" s="290" t="s">
        <v>41</v>
      </c>
      <c r="G31" s="291"/>
      <c r="H31" s="291"/>
      <c r="I31" s="291"/>
      <c r="J31" s="87"/>
    </row>
    <row r="32" spans="1:11" x14ac:dyDescent="0.3">
      <c r="A32" s="46"/>
      <c r="B32" s="46"/>
      <c r="C32" s="46"/>
      <c r="D32" s="46"/>
      <c r="E32" s="46"/>
      <c r="F32" s="291"/>
      <c r="G32" s="291"/>
      <c r="H32" s="291"/>
      <c r="I32" s="291"/>
      <c r="J32" s="87"/>
    </row>
  </sheetData>
  <sheetProtection sheet="1" objects="1" scenarios="1" selectLockedCells="1"/>
  <mergeCells count="12">
    <mergeCell ref="B18:D18"/>
    <mergeCell ref="F18:G18"/>
    <mergeCell ref="H18:I18"/>
    <mergeCell ref="F31:I32"/>
    <mergeCell ref="F2:G2"/>
    <mergeCell ref="F4:G4"/>
    <mergeCell ref="B6:D10"/>
    <mergeCell ref="F6:G6"/>
    <mergeCell ref="F8:G8"/>
    <mergeCell ref="D14:E14"/>
    <mergeCell ref="G14:I17"/>
    <mergeCell ref="D16:E16"/>
  </mergeCells>
  <conditionalFormatting sqref="B20">
    <cfRule type="cellIs" dxfId="16" priority="5" stopIfTrue="1" operator="greaterThan">
      <formula>1</formula>
    </cfRule>
  </conditionalFormatting>
  <conditionalFormatting sqref="B21">
    <cfRule type="cellIs" dxfId="15" priority="2" operator="greaterThan">
      <formula>14</formula>
    </cfRule>
  </conditionalFormatting>
  <conditionalFormatting sqref="B22">
    <cfRule type="cellIs" dxfId="14" priority="1" operator="greaterThan">
      <formula>3</formula>
    </cfRule>
  </conditionalFormatting>
  <dataValidations count="1">
    <dataValidation type="list" allowBlank="1" showInputMessage="1" showErrorMessage="1" sqref="I6" xr:uid="{FE0FC947-9E82-494E-9DA4-6509FC86E636}">
      <formula1>$K$18:$K$19</formula1>
    </dataValidation>
  </dataValidations>
  <pageMargins left="0.7" right="0.7" top="0.75" bottom="0.75" header="0.3" footer="0.3"/>
  <pageSetup scale="75" orientation="portrait" horizontalDpi="4294967293" verticalDpi="30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658C-4B38-402E-943D-67C769235491}">
  <dimension ref="A1:N192"/>
  <sheetViews>
    <sheetView showGridLines="0" zoomScaleNormal="100" zoomScaleSheetLayoutView="100" workbookViewId="0">
      <selection activeCell="F29" sqref="F29"/>
    </sheetView>
  </sheetViews>
  <sheetFormatPr defaultColWidth="9.109375" defaultRowHeight="13.8" x14ac:dyDescent="0.3"/>
  <cols>
    <col min="1" max="1" width="1.6640625" style="171" customWidth="1"/>
    <col min="2" max="2" width="4.44140625" style="171" customWidth="1"/>
    <col min="3" max="3" width="23.6640625" style="171" customWidth="1"/>
    <col min="4" max="4" width="13.6640625" style="171" customWidth="1"/>
    <col min="5" max="5" width="26.6640625" style="171" customWidth="1"/>
    <col min="6" max="8" width="16.6640625" style="171" customWidth="1"/>
    <col min="9" max="9" width="18.6640625" style="171" customWidth="1"/>
    <col min="10" max="10" width="3.6640625" style="173" customWidth="1"/>
    <col min="11" max="11" width="0.88671875" style="173" customWidth="1"/>
    <col min="12" max="12" width="27.88671875" style="172" customWidth="1"/>
    <col min="13" max="13" width="9.109375" style="172"/>
    <col min="14" max="16384" width="9.109375" style="171"/>
  </cols>
  <sheetData>
    <row r="1" spans="1:12" ht="15" customHeight="1" x14ac:dyDescent="0.3">
      <c r="A1" s="25"/>
      <c r="B1" s="39"/>
      <c r="C1" s="39"/>
      <c r="D1" s="39"/>
      <c r="E1" s="39"/>
      <c r="F1" s="39"/>
      <c r="G1" s="39"/>
      <c r="H1" s="39"/>
      <c r="I1" s="39"/>
      <c r="J1" s="188"/>
      <c r="K1" s="188"/>
      <c r="L1" s="187"/>
    </row>
    <row r="2" spans="1:12" x14ac:dyDescent="0.3">
      <c r="A2" s="25"/>
      <c r="B2" s="39"/>
      <c r="C2" s="39"/>
      <c r="D2" s="39"/>
      <c r="E2" s="26" t="s">
        <v>4</v>
      </c>
      <c r="F2" s="320"/>
      <c r="G2" s="321"/>
      <c r="H2" s="26" t="s">
        <v>5</v>
      </c>
      <c r="I2" s="272">
        <v>24</v>
      </c>
      <c r="J2" s="188"/>
      <c r="K2" s="188"/>
      <c r="L2" s="187"/>
    </row>
    <row r="3" spans="1:12" ht="3" customHeight="1" x14ac:dyDescent="0.3">
      <c r="A3" s="25"/>
      <c r="B3" s="39"/>
      <c r="C3" s="39"/>
      <c r="D3" s="39"/>
      <c r="E3" s="28"/>
      <c r="F3" s="39"/>
      <c r="G3" s="39"/>
      <c r="H3" s="28"/>
      <c r="I3" s="240"/>
      <c r="J3" s="188"/>
      <c r="K3" s="188"/>
      <c r="L3" s="187"/>
    </row>
    <row r="4" spans="1:12" x14ac:dyDescent="0.3">
      <c r="A4" s="25"/>
      <c r="B4" s="39"/>
      <c r="C4" s="39"/>
      <c r="D4" s="39"/>
      <c r="E4" s="28"/>
      <c r="F4" s="320"/>
      <c r="G4" s="321"/>
      <c r="H4" s="26" t="s">
        <v>6</v>
      </c>
      <c r="I4" s="272">
        <v>5</v>
      </c>
      <c r="J4" s="188"/>
      <c r="K4" s="188"/>
      <c r="L4" s="187"/>
    </row>
    <row r="5" spans="1:12" ht="3" customHeight="1" x14ac:dyDescent="0.3">
      <c r="A5" s="25"/>
      <c r="B5" s="39"/>
      <c r="C5" s="39"/>
      <c r="D5" s="39"/>
      <c r="E5" s="28"/>
      <c r="F5" s="39"/>
      <c r="G5" s="39"/>
      <c r="H5" s="26"/>
      <c r="I5" s="240"/>
      <c r="J5" s="188"/>
      <c r="K5" s="188"/>
      <c r="L5" s="187"/>
    </row>
    <row r="6" spans="1:12" ht="12.75" customHeight="1" x14ac:dyDescent="0.3">
      <c r="A6" s="25"/>
      <c r="B6" s="305" t="s">
        <v>493</v>
      </c>
      <c r="C6" s="305"/>
      <c r="D6" s="305"/>
      <c r="E6" s="26" t="s">
        <v>36</v>
      </c>
      <c r="F6" s="320"/>
      <c r="G6" s="321"/>
      <c r="H6" s="30" t="s">
        <v>14</v>
      </c>
      <c r="I6" s="113">
        <v>0.2</v>
      </c>
      <c r="J6" s="188"/>
      <c r="K6" s="188"/>
      <c r="L6" s="187"/>
    </row>
    <row r="7" spans="1:12" ht="3" customHeight="1" x14ac:dyDescent="0.3">
      <c r="A7" s="25"/>
      <c r="B7" s="305"/>
      <c r="C7" s="305"/>
      <c r="D7" s="305"/>
      <c r="E7" s="28"/>
      <c r="F7" s="240"/>
      <c r="G7" s="240"/>
      <c r="H7" s="31"/>
      <c r="I7" s="205"/>
      <c r="J7" s="188"/>
      <c r="K7" s="188"/>
      <c r="L7" s="187"/>
    </row>
    <row r="8" spans="1:12" ht="12.75" customHeight="1" x14ac:dyDescent="0.3">
      <c r="A8" s="25"/>
      <c r="B8" s="305"/>
      <c r="C8" s="305"/>
      <c r="D8" s="305"/>
      <c r="E8" s="26" t="s">
        <v>37</v>
      </c>
      <c r="F8" s="320"/>
      <c r="G8" s="321"/>
      <c r="H8" s="30" t="s">
        <v>492</v>
      </c>
      <c r="I8" s="271" t="s">
        <v>426</v>
      </c>
      <c r="J8" s="188"/>
      <c r="K8" s="188"/>
      <c r="L8" s="187"/>
    </row>
    <row r="9" spans="1:12" ht="3" customHeight="1" x14ac:dyDescent="0.3">
      <c r="A9" s="25"/>
      <c r="B9" s="305"/>
      <c r="C9" s="305"/>
      <c r="D9" s="305"/>
      <c r="E9" s="26"/>
      <c r="F9" s="39"/>
      <c r="G9" s="39"/>
      <c r="H9" s="28"/>
      <c r="I9" s="39"/>
      <c r="J9" s="188"/>
      <c r="K9" s="188"/>
      <c r="L9" s="187"/>
    </row>
    <row r="10" spans="1:12" ht="12.75" customHeight="1" x14ac:dyDescent="0.3">
      <c r="A10" s="25"/>
      <c r="B10" s="305"/>
      <c r="C10" s="305"/>
      <c r="D10" s="305"/>
      <c r="E10" s="26" t="s">
        <v>7</v>
      </c>
      <c r="F10" s="270"/>
      <c r="G10" s="39"/>
      <c r="H10" s="26" t="s">
        <v>491</v>
      </c>
      <c r="I10" s="269">
        <v>20.399999999999999</v>
      </c>
      <c r="J10" s="188"/>
      <c r="K10" s="188"/>
      <c r="L10" s="187"/>
    </row>
    <row r="11" spans="1:12" ht="7.5" customHeight="1" x14ac:dyDescent="0.3">
      <c r="A11" s="25"/>
      <c r="B11" s="39"/>
      <c r="C11" s="39"/>
      <c r="D11" s="39"/>
      <c r="E11" s="39"/>
      <c r="F11" s="39"/>
      <c r="G11" s="39"/>
      <c r="H11" s="39"/>
      <c r="I11" s="39"/>
      <c r="J11" s="188"/>
      <c r="K11" s="188"/>
      <c r="L11" s="187"/>
    </row>
    <row r="12" spans="1:12" x14ac:dyDescent="0.3">
      <c r="A12" s="25"/>
      <c r="B12" s="39"/>
      <c r="C12" s="26" t="s">
        <v>9</v>
      </c>
      <c r="D12" s="39" t="s">
        <v>483</v>
      </c>
      <c r="E12" s="39"/>
      <c r="F12" s="39"/>
      <c r="G12" s="39"/>
      <c r="H12" s="26" t="s">
        <v>490</v>
      </c>
      <c r="I12" s="240">
        <v>10</v>
      </c>
      <c r="J12" s="188"/>
      <c r="K12" s="188"/>
      <c r="L12" s="187"/>
    </row>
    <row r="13" spans="1:12" ht="3" customHeight="1" x14ac:dyDescent="0.3">
      <c r="A13" s="25"/>
      <c r="B13" s="39"/>
      <c r="C13" s="26"/>
      <c r="D13" s="39"/>
      <c r="E13" s="39"/>
      <c r="F13" s="39"/>
      <c r="G13" s="39"/>
      <c r="H13" s="26"/>
      <c r="I13" s="240"/>
      <c r="J13" s="188"/>
      <c r="K13" s="188"/>
      <c r="L13" s="187"/>
    </row>
    <row r="14" spans="1:12" x14ac:dyDescent="0.3">
      <c r="A14" s="25"/>
      <c r="B14" s="39"/>
      <c r="C14" s="26" t="s">
        <v>19</v>
      </c>
      <c r="D14" s="320"/>
      <c r="E14" s="321"/>
      <c r="F14" s="39"/>
      <c r="G14" s="330" t="s">
        <v>39</v>
      </c>
      <c r="H14" s="330"/>
      <c r="I14" s="330"/>
      <c r="J14" s="188"/>
      <c r="K14" s="188"/>
      <c r="L14" s="187"/>
    </row>
    <row r="15" spans="1:12" ht="3" customHeight="1" x14ac:dyDescent="0.3">
      <c r="A15" s="25"/>
      <c r="B15" s="39"/>
      <c r="C15" s="26"/>
      <c r="D15" s="39"/>
      <c r="E15" s="39"/>
      <c r="F15" s="39"/>
      <c r="G15" s="330"/>
      <c r="H15" s="330"/>
      <c r="I15" s="330"/>
      <c r="J15" s="188"/>
      <c r="K15" s="188"/>
      <c r="L15" s="187"/>
    </row>
    <row r="16" spans="1:12" x14ac:dyDescent="0.3">
      <c r="A16" s="25"/>
      <c r="B16" s="39"/>
      <c r="C16" s="26" t="s">
        <v>8</v>
      </c>
      <c r="D16" s="320"/>
      <c r="E16" s="321"/>
      <c r="F16" s="39"/>
      <c r="G16" s="330"/>
      <c r="H16" s="330"/>
      <c r="I16" s="330"/>
      <c r="J16" s="188"/>
      <c r="K16" s="188"/>
      <c r="L16" s="187"/>
    </row>
    <row r="17" spans="1:14" ht="6" customHeight="1" x14ac:dyDescent="0.3">
      <c r="A17" s="25"/>
      <c r="B17" s="39"/>
      <c r="C17" s="39"/>
      <c r="D17" s="39"/>
      <c r="E17" s="39"/>
      <c r="F17" s="39"/>
      <c r="G17" s="331"/>
      <c r="H17" s="331"/>
      <c r="I17" s="331"/>
      <c r="J17" s="188"/>
      <c r="K17" s="188"/>
      <c r="L17" s="187"/>
    </row>
    <row r="18" spans="1:14" ht="12.75" customHeight="1" x14ac:dyDescent="0.3">
      <c r="A18" s="25"/>
      <c r="B18" s="298" t="s">
        <v>489</v>
      </c>
      <c r="C18" s="299"/>
      <c r="D18" s="299"/>
      <c r="E18" s="34"/>
      <c r="F18" s="299" t="s">
        <v>20</v>
      </c>
      <c r="G18" s="299"/>
      <c r="H18" s="283" t="s">
        <v>21</v>
      </c>
      <c r="I18" s="283"/>
      <c r="J18" s="283"/>
      <c r="K18" s="188"/>
      <c r="L18" s="187" t="s">
        <v>426</v>
      </c>
    </row>
    <row r="19" spans="1:14" ht="10.5" customHeight="1" x14ac:dyDescent="0.3">
      <c r="A19" s="25"/>
      <c r="B19" s="35" t="s">
        <v>0</v>
      </c>
      <c r="C19" s="36" t="s">
        <v>1</v>
      </c>
      <c r="D19" s="36" t="s">
        <v>17</v>
      </c>
      <c r="E19" s="36"/>
      <c r="F19" s="37" t="s">
        <v>10</v>
      </c>
      <c r="G19" s="37" t="s">
        <v>11</v>
      </c>
      <c r="H19" s="37" t="s">
        <v>10</v>
      </c>
      <c r="I19" s="38" t="s">
        <v>11</v>
      </c>
      <c r="J19" s="157"/>
      <c r="K19" s="188"/>
      <c r="L19" s="187" t="s">
        <v>488</v>
      </c>
    </row>
    <row r="20" spans="1:14" x14ac:dyDescent="0.3">
      <c r="A20" s="25"/>
      <c r="B20" s="268">
        <v>1</v>
      </c>
      <c r="C20" s="44" t="s">
        <v>483</v>
      </c>
      <c r="D20" s="44" t="s">
        <v>487</v>
      </c>
      <c r="E20" s="44"/>
      <c r="F20" s="45">
        <v>0.06</v>
      </c>
      <c r="G20" s="45">
        <f>SUM(F20)</f>
        <v>0.06</v>
      </c>
      <c r="H20" s="45">
        <v>0.2</v>
      </c>
      <c r="I20" s="45">
        <f>SUM(H20)</f>
        <v>0.2</v>
      </c>
      <c r="J20" s="188"/>
      <c r="K20" s="188"/>
      <c r="L20" s="111">
        <v>0.2</v>
      </c>
    </row>
    <row r="21" spans="1:14" ht="12.75" customHeight="1" x14ac:dyDescent="0.3">
      <c r="A21" s="25"/>
      <c r="B21" s="39"/>
      <c r="C21" s="39"/>
      <c r="D21" s="39"/>
      <c r="E21" s="39"/>
      <c r="F21" s="26" t="s">
        <v>486</v>
      </c>
      <c r="G21" s="264">
        <f>G20</f>
        <v>0.06</v>
      </c>
      <c r="H21" s="26" t="s">
        <v>485</v>
      </c>
      <c r="I21" s="264">
        <f>I20</f>
        <v>0.2</v>
      </c>
      <c r="J21" s="188"/>
      <c r="K21" s="188"/>
      <c r="L21" s="111">
        <v>0.25</v>
      </c>
    </row>
    <row r="22" spans="1:14" ht="3" customHeight="1" x14ac:dyDescent="0.3">
      <c r="A22" s="25"/>
      <c r="B22" s="39"/>
      <c r="C22" s="39"/>
      <c r="D22" s="39"/>
      <c r="E22" s="39"/>
      <c r="F22" s="39"/>
      <c r="G22" s="39"/>
      <c r="H22" s="39"/>
      <c r="I22" s="39"/>
      <c r="J22" s="188"/>
      <c r="K22" s="188"/>
      <c r="L22" s="187"/>
    </row>
    <row r="23" spans="1:14" ht="12.75" customHeight="1" x14ac:dyDescent="0.3">
      <c r="A23" s="25"/>
      <c r="B23" s="322" t="s">
        <v>484</v>
      </c>
      <c r="C23" s="323"/>
      <c r="D23" s="323"/>
      <c r="E23" s="244"/>
      <c r="F23" s="323" t="s">
        <v>2</v>
      </c>
      <c r="G23" s="323"/>
      <c r="H23" s="325" t="s">
        <v>3</v>
      </c>
      <c r="I23" s="325"/>
      <c r="J23" s="325"/>
      <c r="K23" s="188"/>
      <c r="L23" s="187"/>
    </row>
    <row r="24" spans="1:14" x14ac:dyDescent="0.3">
      <c r="A24" s="25"/>
      <c r="B24" s="263"/>
      <c r="C24" s="39" t="s">
        <v>341</v>
      </c>
      <c r="D24" s="240" t="s">
        <v>482</v>
      </c>
      <c r="E24" s="240"/>
      <c r="F24" s="262">
        <v>1.4999999999999999E-2</v>
      </c>
      <c r="G24" s="267" t="str">
        <f t="shared" ref="G24:G34" si="0">IF(B24&gt;0, B24*F24, "")</f>
        <v/>
      </c>
      <c r="H24" s="262">
        <v>1.4999999999999999E-2</v>
      </c>
      <c r="I24" s="267" t="str">
        <f t="shared" ref="I24:I34" si="1">IF(B24&gt;0, B24*H24, "")</f>
        <v/>
      </c>
      <c r="J24" s="188"/>
      <c r="K24" s="188"/>
      <c r="L24" s="187"/>
    </row>
    <row r="25" spans="1:14" x14ac:dyDescent="0.3">
      <c r="A25" s="25"/>
      <c r="B25" s="263"/>
      <c r="C25" s="39" t="s">
        <v>342</v>
      </c>
      <c r="D25" s="240" t="s">
        <v>481</v>
      </c>
      <c r="E25" s="240"/>
      <c r="F25" s="262">
        <v>1.4999999999999999E-2</v>
      </c>
      <c r="G25" s="267" t="str">
        <f t="shared" si="0"/>
        <v/>
      </c>
      <c r="H25" s="262">
        <v>1.4999999999999999E-2</v>
      </c>
      <c r="I25" s="267" t="str">
        <f t="shared" si="1"/>
        <v/>
      </c>
      <c r="J25" s="188"/>
      <c r="K25" s="188"/>
      <c r="L25" s="187"/>
    </row>
    <row r="26" spans="1:14" x14ac:dyDescent="0.3">
      <c r="A26" s="25"/>
      <c r="B26" s="263"/>
      <c r="C26" s="39" t="s">
        <v>343</v>
      </c>
      <c r="D26" s="240" t="s">
        <v>480</v>
      </c>
      <c r="E26" s="240"/>
      <c r="F26" s="262">
        <v>1.4999999999999999E-2</v>
      </c>
      <c r="G26" s="267" t="str">
        <f t="shared" si="0"/>
        <v/>
      </c>
      <c r="H26" s="262">
        <v>1.4999999999999999E-2</v>
      </c>
      <c r="I26" s="267" t="str">
        <f t="shared" si="1"/>
        <v/>
      </c>
      <c r="J26" s="188"/>
      <c r="K26" s="188"/>
      <c r="L26" s="187"/>
      <c r="N26" s="171" t="s">
        <v>496</v>
      </c>
    </row>
    <row r="27" spans="1:14" x14ac:dyDescent="0.3">
      <c r="A27" s="25"/>
      <c r="B27" s="263"/>
      <c r="C27" s="39" t="s">
        <v>344</v>
      </c>
      <c r="D27" s="240" t="s">
        <v>479</v>
      </c>
      <c r="E27" s="240"/>
      <c r="F27" s="262">
        <v>1.4999999999999999E-2</v>
      </c>
      <c r="G27" s="267" t="str">
        <f t="shared" si="0"/>
        <v/>
      </c>
      <c r="H27" s="262">
        <v>1.4999999999999999E-2</v>
      </c>
      <c r="I27" s="267" t="str">
        <f t="shared" si="1"/>
        <v/>
      </c>
      <c r="J27" s="188"/>
      <c r="K27" s="188"/>
      <c r="L27" s="187"/>
    </row>
    <row r="28" spans="1:14" x14ac:dyDescent="0.3">
      <c r="A28" s="25"/>
      <c r="B28" s="263"/>
      <c r="C28" s="39" t="s">
        <v>398</v>
      </c>
      <c r="D28" s="240" t="s">
        <v>494</v>
      </c>
      <c r="E28" s="240"/>
      <c r="F28" s="262">
        <v>1.4999999999999999E-2</v>
      </c>
      <c r="G28" s="267" t="str">
        <f t="shared" si="0"/>
        <v/>
      </c>
      <c r="H28" s="262">
        <v>2.5339999999999998</v>
      </c>
      <c r="I28" s="267" t="str">
        <f t="shared" si="1"/>
        <v/>
      </c>
      <c r="J28" s="188"/>
      <c r="K28" s="188"/>
      <c r="L28" s="187"/>
    </row>
    <row r="29" spans="1:14" x14ac:dyDescent="0.3">
      <c r="A29" s="25"/>
      <c r="B29" s="263"/>
      <c r="C29" s="39" t="s">
        <v>345</v>
      </c>
      <c r="D29" s="240" t="s">
        <v>478</v>
      </c>
      <c r="E29" s="240"/>
      <c r="F29" s="262">
        <v>1.4999999999999999E-2</v>
      </c>
      <c r="G29" s="267" t="str">
        <f t="shared" si="0"/>
        <v/>
      </c>
      <c r="H29" s="262">
        <v>1.4999999999999999E-2</v>
      </c>
      <c r="I29" s="267" t="str">
        <f t="shared" si="1"/>
        <v/>
      </c>
      <c r="J29" s="188"/>
      <c r="K29" s="188"/>
      <c r="L29" s="187"/>
    </row>
    <row r="30" spans="1:14" x14ac:dyDescent="0.3">
      <c r="A30" s="25"/>
      <c r="B30" s="263"/>
      <c r="C30" s="39" t="s">
        <v>346</v>
      </c>
      <c r="D30" s="240" t="s">
        <v>477</v>
      </c>
      <c r="E30" s="240"/>
      <c r="F30" s="262">
        <v>1.4999999999999999E-2</v>
      </c>
      <c r="G30" s="267" t="str">
        <f t="shared" si="0"/>
        <v/>
      </c>
      <c r="H30" s="262">
        <v>1.4999999999999999E-2</v>
      </c>
      <c r="I30" s="267" t="str">
        <f t="shared" si="1"/>
        <v/>
      </c>
      <c r="J30" s="188"/>
      <c r="K30" s="188"/>
      <c r="L30" s="187"/>
    </row>
    <row r="31" spans="1:14" x14ac:dyDescent="0.3">
      <c r="A31" s="25"/>
      <c r="B31" s="263"/>
      <c r="C31" s="39" t="s">
        <v>347</v>
      </c>
      <c r="D31" s="240" t="s">
        <v>476</v>
      </c>
      <c r="E31" s="240"/>
      <c r="F31" s="262">
        <v>1.4999999999999999E-2</v>
      </c>
      <c r="G31" s="267" t="str">
        <f t="shared" si="0"/>
        <v/>
      </c>
      <c r="H31" s="262">
        <v>1.4999999999999999E-2</v>
      </c>
      <c r="I31" s="267" t="str">
        <f t="shared" si="1"/>
        <v/>
      </c>
      <c r="J31" s="188"/>
      <c r="K31" s="188"/>
      <c r="L31" s="187"/>
    </row>
    <row r="32" spans="1:14" x14ac:dyDescent="0.3">
      <c r="A32" s="25"/>
      <c r="B32" s="263"/>
      <c r="C32" s="39" t="s">
        <v>358</v>
      </c>
      <c r="D32" s="240" t="s">
        <v>475</v>
      </c>
      <c r="E32" s="240"/>
      <c r="F32" s="262">
        <v>1.4999999999999999E-2</v>
      </c>
      <c r="G32" s="267" t="str">
        <f t="shared" si="0"/>
        <v/>
      </c>
      <c r="H32" s="262">
        <v>1.4999999999999999E-2</v>
      </c>
      <c r="I32" s="267" t="str">
        <f t="shared" si="1"/>
        <v/>
      </c>
      <c r="J32" s="188"/>
      <c r="K32" s="188"/>
      <c r="L32" s="187"/>
    </row>
    <row r="33" spans="1:12" x14ac:dyDescent="0.3">
      <c r="A33" s="25"/>
      <c r="B33" s="263"/>
      <c r="C33" s="39" t="s">
        <v>401</v>
      </c>
      <c r="D33" s="240" t="s">
        <v>474</v>
      </c>
      <c r="E33" s="240"/>
      <c r="F33" s="262">
        <v>3.4000000000000002E-2</v>
      </c>
      <c r="G33" s="267" t="str">
        <f t="shared" si="0"/>
        <v/>
      </c>
      <c r="H33" s="262">
        <v>5.5E-2</v>
      </c>
      <c r="I33" s="267" t="str">
        <f t="shared" si="1"/>
        <v/>
      </c>
      <c r="J33" s="188"/>
      <c r="K33" s="188"/>
      <c r="L33" s="187"/>
    </row>
    <row r="34" spans="1:12" x14ac:dyDescent="0.3">
      <c r="A34" s="25"/>
      <c r="B34" s="263"/>
      <c r="C34" s="39" t="s">
        <v>400</v>
      </c>
      <c r="D34" s="240" t="s">
        <v>495</v>
      </c>
      <c r="E34" s="240"/>
      <c r="F34" s="262">
        <v>1.7999999999999999E-2</v>
      </c>
      <c r="G34" s="267" t="str">
        <f t="shared" si="0"/>
        <v/>
      </c>
      <c r="H34" s="262">
        <v>1.9E-2</v>
      </c>
      <c r="I34" s="267" t="str">
        <f t="shared" si="1"/>
        <v/>
      </c>
      <c r="J34" s="188"/>
      <c r="K34" s="188"/>
      <c r="L34" s="187"/>
    </row>
    <row r="35" spans="1:12" x14ac:dyDescent="0.3">
      <c r="A35" s="25"/>
      <c r="B35" s="326" t="s">
        <v>473</v>
      </c>
      <c r="C35" s="326"/>
      <c r="D35" s="326"/>
      <c r="E35" s="326"/>
      <c r="F35" s="250" t="s">
        <v>472</v>
      </c>
      <c r="G35" s="266">
        <f>SUM(G24:G34)</f>
        <v>0</v>
      </c>
      <c r="H35" s="250" t="s">
        <v>471</v>
      </c>
      <c r="I35" s="264">
        <f>SUM(I24:I34)</f>
        <v>0</v>
      </c>
      <c r="J35" s="188"/>
      <c r="K35" s="188"/>
      <c r="L35" s="187"/>
    </row>
    <row r="36" spans="1:12" x14ac:dyDescent="0.3">
      <c r="A36" s="25"/>
      <c r="B36" s="265" t="s">
        <v>470</v>
      </c>
      <c r="C36" s="265"/>
      <c r="D36" s="265"/>
      <c r="E36" s="265"/>
      <c r="F36" s="26"/>
      <c r="G36" s="264"/>
      <c r="H36" s="26"/>
      <c r="I36" s="264"/>
      <c r="J36" s="188"/>
      <c r="K36" s="188"/>
      <c r="L36" s="187"/>
    </row>
    <row r="37" spans="1:12" ht="12.75" customHeight="1" x14ac:dyDescent="0.3">
      <c r="A37" s="25"/>
      <c r="B37" s="261" t="s">
        <v>469</v>
      </c>
      <c r="C37" s="260"/>
      <c r="D37" s="260"/>
      <c r="E37" s="34"/>
      <c r="F37" s="260"/>
      <c r="G37" s="34" t="s">
        <v>20</v>
      </c>
      <c r="H37" s="260"/>
      <c r="I37" s="283" t="s">
        <v>21</v>
      </c>
      <c r="J37" s="283"/>
      <c r="K37" s="188"/>
      <c r="L37" s="174"/>
    </row>
    <row r="38" spans="1:12" ht="12.75" customHeight="1" x14ac:dyDescent="0.3">
      <c r="A38" s="25"/>
      <c r="B38" s="35" t="s">
        <v>468</v>
      </c>
      <c r="C38" s="36" t="s">
        <v>467</v>
      </c>
      <c r="D38" s="36" t="s">
        <v>17</v>
      </c>
      <c r="E38" s="36"/>
      <c r="F38" s="36" t="s">
        <v>466</v>
      </c>
      <c r="G38" s="36" t="s">
        <v>11</v>
      </c>
      <c r="H38" s="37"/>
      <c r="I38" s="325" t="s">
        <v>11</v>
      </c>
      <c r="J38" s="325"/>
      <c r="K38" s="188"/>
      <c r="L38" s="259">
        <f>(I55*I56)</f>
        <v>0.29199999999999998</v>
      </c>
    </row>
    <row r="39" spans="1:12" ht="12.75" customHeight="1" x14ac:dyDescent="0.3">
      <c r="A39" s="25"/>
      <c r="B39" s="258">
        <v>1</v>
      </c>
      <c r="C39" s="39" t="str">
        <f>IF(E65&lt;&gt;"", E65, "")</f>
        <v/>
      </c>
      <c r="D39" s="240" t="str">
        <f>IF(H65&lt;&gt;"", H65, "")</f>
        <v/>
      </c>
      <c r="E39" s="240"/>
      <c r="F39" s="257" t="str">
        <f>IF(C65&lt;&gt;"", C65, "")</f>
        <v>Class B</v>
      </c>
      <c r="G39" s="256">
        <f>G82</f>
        <v>0</v>
      </c>
      <c r="H39" s="39"/>
      <c r="I39" s="256">
        <f>I82</f>
        <v>0</v>
      </c>
      <c r="J39" s="188"/>
      <c r="K39" s="188"/>
      <c r="L39" s="174" t="s">
        <v>465</v>
      </c>
    </row>
    <row r="40" spans="1:12" ht="12.75" customHeight="1" x14ac:dyDescent="0.3">
      <c r="A40" s="25"/>
      <c r="B40" s="258">
        <v>2</v>
      </c>
      <c r="C40" s="39" t="str">
        <f>IF(E86&lt;&gt;"", E86, "")</f>
        <v/>
      </c>
      <c r="D40" s="240" t="str">
        <f>IF(H86&lt;&gt;"", H86, "")</f>
        <v/>
      </c>
      <c r="E40" s="240"/>
      <c r="F40" s="257" t="str">
        <f>IF(C86&lt;&gt;"", C86, "")</f>
        <v>Class B</v>
      </c>
      <c r="G40" s="256">
        <f>G103</f>
        <v>0</v>
      </c>
      <c r="H40" s="39"/>
      <c r="I40" s="256">
        <f>I103</f>
        <v>0</v>
      </c>
      <c r="J40" s="188"/>
      <c r="K40" s="188"/>
      <c r="L40" s="174" t="s">
        <v>464</v>
      </c>
    </row>
    <row r="41" spans="1:12" ht="12.75" customHeight="1" x14ac:dyDescent="0.3">
      <c r="A41" s="25"/>
      <c r="B41" s="258">
        <v>3</v>
      </c>
      <c r="C41" s="39" t="str">
        <f>IF(E107&lt;&gt;"", E107, "")</f>
        <v/>
      </c>
      <c r="D41" s="240" t="str">
        <f>IF(H107&lt;&gt;"", H107, "")</f>
        <v/>
      </c>
      <c r="E41" s="240"/>
      <c r="F41" s="257" t="str">
        <f>IF(C107&lt;&gt;"", C107, "")</f>
        <v>Class B</v>
      </c>
      <c r="G41" s="256">
        <f>G124</f>
        <v>0</v>
      </c>
      <c r="H41" s="39"/>
      <c r="I41" s="256">
        <f>I124</f>
        <v>0</v>
      </c>
      <c r="J41" s="188"/>
      <c r="K41" s="188"/>
      <c r="L41" s="174" t="s">
        <v>463</v>
      </c>
    </row>
    <row r="42" spans="1:12" ht="12.75" customHeight="1" x14ac:dyDescent="0.3">
      <c r="A42" s="25"/>
      <c r="B42" s="258">
        <v>4</v>
      </c>
      <c r="C42" s="39" t="str">
        <f>IF(E131&lt;&gt;"", E131, "")</f>
        <v/>
      </c>
      <c r="D42" s="240" t="str">
        <f>IF(H131&lt;&gt;"", H131, "")</f>
        <v/>
      </c>
      <c r="E42" s="240"/>
      <c r="F42" s="257" t="str">
        <f>IF(C131&lt;&gt;"", C131, "")</f>
        <v>Class B</v>
      </c>
      <c r="G42" s="256">
        <f>G148</f>
        <v>0</v>
      </c>
      <c r="H42" s="39"/>
      <c r="I42" s="256">
        <f>I148</f>
        <v>0</v>
      </c>
      <c r="J42" s="188"/>
      <c r="K42" s="188"/>
      <c r="L42" s="174" t="s">
        <v>462</v>
      </c>
    </row>
    <row r="43" spans="1:12" ht="12.75" customHeight="1" x14ac:dyDescent="0.3">
      <c r="A43" s="25"/>
      <c r="B43" s="258">
        <v>5</v>
      </c>
      <c r="C43" s="39" t="str">
        <f>IF(E152&lt;&gt;"", E152, "")</f>
        <v/>
      </c>
      <c r="D43" s="240" t="str">
        <f>IF(H152&lt;&gt;"", H152, "")</f>
        <v/>
      </c>
      <c r="E43" s="240"/>
      <c r="F43" s="257" t="str">
        <f>IF(C152&lt;&gt;"", C152, "")</f>
        <v>Class B</v>
      </c>
      <c r="G43" s="256">
        <f>G169</f>
        <v>0</v>
      </c>
      <c r="H43" s="39"/>
      <c r="I43" s="256">
        <f>I169</f>
        <v>0</v>
      </c>
      <c r="J43" s="188"/>
      <c r="K43" s="188"/>
      <c r="L43" s="174" t="s">
        <v>461</v>
      </c>
    </row>
    <row r="44" spans="1:12" x14ac:dyDescent="0.3">
      <c r="A44" s="25"/>
      <c r="B44" s="255">
        <v>6</v>
      </c>
      <c r="C44" s="252" t="str">
        <f>IF(E173&lt;&gt;"", E173, "")</f>
        <v/>
      </c>
      <c r="D44" s="254" t="str">
        <f>IF(H173&lt;&gt;"", H173, "")</f>
        <v/>
      </c>
      <c r="E44" s="254"/>
      <c r="F44" s="253" t="str">
        <f>IF(C173&lt;&gt;"", C173, "")</f>
        <v>Class B</v>
      </c>
      <c r="G44" s="251">
        <f>G190</f>
        <v>0</v>
      </c>
      <c r="H44" s="252"/>
      <c r="I44" s="251">
        <f>I190</f>
        <v>0</v>
      </c>
      <c r="J44" s="188"/>
      <c r="K44" s="188"/>
      <c r="L44" s="174" t="s">
        <v>460</v>
      </c>
    </row>
    <row r="45" spans="1:12" x14ac:dyDescent="0.3">
      <c r="A45" s="25"/>
      <c r="B45" s="39"/>
      <c r="C45" s="39"/>
      <c r="D45" s="39"/>
      <c r="E45" s="39"/>
      <c r="F45" s="250" t="s">
        <v>459</v>
      </c>
      <c r="G45" s="249">
        <f>SUM(G39:G44)</f>
        <v>0</v>
      </c>
      <c r="H45" s="26" t="s">
        <v>458</v>
      </c>
      <c r="I45" s="249">
        <f>SUM(I39:I44)</f>
        <v>0</v>
      </c>
      <c r="J45" s="188"/>
      <c r="K45" s="188"/>
      <c r="L45" s="174" t="s">
        <v>457</v>
      </c>
    </row>
    <row r="46" spans="1:12" ht="4.5" customHeight="1" x14ac:dyDescent="0.3">
      <c r="A46" s="25"/>
      <c r="B46" s="39"/>
      <c r="C46" s="39"/>
      <c r="D46" s="39"/>
      <c r="E46" s="39"/>
      <c r="F46" s="26"/>
      <c r="G46" s="177"/>
      <c r="H46" s="26"/>
      <c r="I46" s="177"/>
      <c r="J46" s="188"/>
      <c r="K46" s="188"/>
      <c r="L46" s="174"/>
    </row>
    <row r="47" spans="1:12" x14ac:dyDescent="0.3">
      <c r="A47" s="25"/>
      <c r="B47" s="248"/>
      <c r="C47" s="247" t="s">
        <v>456</v>
      </c>
      <c r="D47" s="246"/>
      <c r="E47" s="245"/>
      <c r="F47" s="245"/>
      <c r="G47" s="244" t="s">
        <v>20</v>
      </c>
      <c r="H47" s="244"/>
      <c r="I47" s="325" t="s">
        <v>21</v>
      </c>
      <c r="J47" s="325"/>
      <c r="K47" s="188"/>
      <c r="L47" s="174"/>
    </row>
    <row r="48" spans="1:12" x14ac:dyDescent="0.3">
      <c r="A48" s="25"/>
      <c r="B48" s="39"/>
      <c r="C48" s="39"/>
      <c r="D48" s="39"/>
      <c r="E48" s="39"/>
      <c r="F48" s="26" t="s">
        <v>455</v>
      </c>
      <c r="G48" s="243">
        <f>G21</f>
        <v>0.06</v>
      </c>
      <c r="H48" s="205"/>
      <c r="I48" s="243">
        <f>I21</f>
        <v>0.2</v>
      </c>
      <c r="J48" s="188"/>
      <c r="K48" s="188"/>
      <c r="L48" s="174"/>
    </row>
    <row r="49" spans="1:12" ht="12.75" customHeight="1" x14ac:dyDescent="0.3">
      <c r="A49" s="25"/>
      <c r="B49" s="39"/>
      <c r="C49" s="39"/>
      <c r="D49" s="39"/>
      <c r="E49" s="39"/>
      <c r="F49" s="26" t="s">
        <v>454</v>
      </c>
      <c r="G49" s="243">
        <f>G35</f>
        <v>0</v>
      </c>
      <c r="H49" s="205"/>
      <c r="I49" s="243">
        <f>I35</f>
        <v>0</v>
      </c>
      <c r="J49" s="188"/>
      <c r="K49" s="188"/>
      <c r="L49" s="174"/>
    </row>
    <row r="50" spans="1:12" ht="12.75" customHeight="1" x14ac:dyDescent="0.3">
      <c r="A50" s="25"/>
      <c r="B50" s="39"/>
      <c r="C50" s="39"/>
      <c r="D50" s="39"/>
      <c r="E50" s="39"/>
      <c r="F50" s="26" t="s">
        <v>453</v>
      </c>
      <c r="G50" s="241">
        <f>G45</f>
        <v>0</v>
      </c>
      <c r="H50" s="242"/>
      <c r="I50" s="241">
        <f>I45</f>
        <v>0</v>
      </c>
      <c r="J50" s="188"/>
      <c r="K50" s="188"/>
      <c r="L50" s="174"/>
    </row>
    <row r="51" spans="1:12" ht="12.75" customHeight="1" x14ac:dyDescent="0.3">
      <c r="A51" s="25"/>
      <c r="B51" s="39"/>
      <c r="C51" s="26" t="s">
        <v>452</v>
      </c>
      <c r="D51" s="240" t="str">
        <f>IF(I8&lt;&gt;"", I8, "")</f>
        <v>Class B</v>
      </c>
      <c r="E51" s="39"/>
      <c r="F51" s="26" t="s">
        <v>12</v>
      </c>
      <c r="G51" s="239">
        <f>SUM(G48:G50)</f>
        <v>0.06</v>
      </c>
      <c r="H51" s="26" t="s">
        <v>13</v>
      </c>
      <c r="I51" s="177">
        <f>SUM(I48:I50)</f>
        <v>0.2</v>
      </c>
      <c r="J51" s="188"/>
      <c r="K51" s="188"/>
      <c r="L51" s="174"/>
    </row>
    <row r="52" spans="1:12" ht="12.75" customHeight="1" x14ac:dyDescent="0.3">
      <c r="A52" s="25"/>
      <c r="B52" s="39"/>
      <c r="C52" s="26" t="s">
        <v>451</v>
      </c>
      <c r="D52" s="238" t="e">
        <f>IF(D51="Class A",SUM(#REF!)+SUM(#REF!)+SUM(#REF!)+SUM(#REF!),IF(D51="Class B",SUM(#REF!)+SUM(#REF!)+SUM(#REF!)+SUM(#REF!)+SUM(#REF!)+(#REF!*2)+SUM(#REF!),""))</f>
        <v>#REF!</v>
      </c>
      <c r="E52" s="39"/>
      <c r="F52" s="26" t="s">
        <v>5</v>
      </c>
      <c r="G52" s="39">
        <f>I2</f>
        <v>24</v>
      </c>
      <c r="H52" s="26" t="s">
        <v>6</v>
      </c>
      <c r="I52" s="39">
        <f>I4</f>
        <v>5</v>
      </c>
      <c r="J52" s="188"/>
      <c r="K52" s="188"/>
      <c r="L52" s="174"/>
    </row>
    <row r="53" spans="1:12" ht="12.75" customHeight="1" x14ac:dyDescent="0.3">
      <c r="A53" s="25"/>
      <c r="B53" s="39"/>
      <c r="C53" s="26" t="s">
        <v>450</v>
      </c>
      <c r="D53" s="238" t="e">
        <f>(127*#REF!)+(127*#REF!)</f>
        <v>#REF!</v>
      </c>
      <c r="E53" s="39"/>
      <c r="F53" s="26" t="s">
        <v>449</v>
      </c>
      <c r="G53" s="41">
        <f>ROUNDUP(G51*G52, 2)</f>
        <v>1.44</v>
      </c>
      <c r="H53" s="26" t="s">
        <v>448</v>
      </c>
      <c r="I53" s="41">
        <f>ROUNDUP((I52/60)*I51, 2)</f>
        <v>0.02</v>
      </c>
      <c r="J53" s="188"/>
      <c r="K53" s="188"/>
      <c r="L53" s="174"/>
    </row>
    <row r="54" spans="1:12" ht="5.0999999999999996" customHeight="1" x14ac:dyDescent="0.3">
      <c r="A54" s="25"/>
      <c r="B54" s="39"/>
      <c r="C54" s="39"/>
      <c r="D54" s="39"/>
      <c r="E54" s="39"/>
      <c r="F54" s="39"/>
      <c r="G54" s="39"/>
      <c r="H54" s="39"/>
      <c r="I54" s="39"/>
      <c r="J54" s="188"/>
      <c r="K54" s="188"/>
      <c r="L54" s="174"/>
    </row>
    <row r="55" spans="1:12" ht="12.75" customHeight="1" x14ac:dyDescent="0.3">
      <c r="A55" s="25"/>
      <c r="B55" s="39"/>
      <c r="C55" s="39"/>
      <c r="D55" s="39"/>
      <c r="E55" s="39"/>
      <c r="F55" s="39"/>
      <c r="G55" s="39"/>
      <c r="H55" s="26" t="s">
        <v>18</v>
      </c>
      <c r="I55" s="237">
        <f>I53+G53</f>
        <v>1.46</v>
      </c>
      <c r="J55" s="188"/>
      <c r="K55" s="188"/>
      <c r="L55" s="174"/>
    </row>
    <row r="56" spans="1:12" ht="12.75" customHeight="1" x14ac:dyDescent="0.3">
      <c r="A56" s="25"/>
      <c r="B56" s="39"/>
      <c r="C56" s="39"/>
      <c r="D56" s="39"/>
      <c r="E56" s="39"/>
      <c r="F56" s="39"/>
      <c r="G56" s="39"/>
      <c r="H56" s="26" t="s">
        <v>447</v>
      </c>
      <c r="I56" s="236">
        <f>I6</f>
        <v>0.2</v>
      </c>
      <c r="J56" s="188"/>
      <c r="K56" s="188"/>
      <c r="L56" s="174"/>
    </row>
    <row r="57" spans="1:12" ht="12.75" customHeight="1" x14ac:dyDescent="0.3">
      <c r="A57" s="25"/>
      <c r="B57" s="226">
        <v>1</v>
      </c>
      <c r="C57" s="39"/>
      <c r="D57" s="39"/>
      <c r="E57" s="48"/>
      <c r="F57" s="39"/>
      <c r="G57" s="39"/>
      <c r="H57" s="26" t="s">
        <v>15</v>
      </c>
      <c r="I57" s="41">
        <f>(I55+L38)</f>
        <v>1.752</v>
      </c>
      <c r="J57" s="188"/>
      <c r="K57" s="188"/>
      <c r="L57" s="174"/>
    </row>
    <row r="58" spans="1:12" ht="12.75" customHeight="1" x14ac:dyDescent="0.3">
      <c r="A58" s="25"/>
      <c r="B58" s="39"/>
      <c r="C58" s="39"/>
      <c r="D58" s="39"/>
      <c r="E58" s="39"/>
      <c r="F58" s="39"/>
      <c r="G58" s="39"/>
      <c r="H58" s="26" t="s">
        <v>16</v>
      </c>
      <c r="I58" s="235"/>
      <c r="J58" s="188"/>
      <c r="K58" s="188"/>
      <c r="L58" s="174"/>
    </row>
    <row r="59" spans="1:12" ht="15.75" customHeight="1" x14ac:dyDescent="0.3">
      <c r="A59" s="25"/>
      <c r="B59" s="39"/>
      <c r="C59" s="39"/>
      <c r="D59" s="39"/>
      <c r="E59" s="327" t="s">
        <v>41</v>
      </c>
      <c r="F59" s="327"/>
      <c r="G59" s="327"/>
      <c r="H59" s="327"/>
      <c r="I59" s="327"/>
      <c r="J59" s="234"/>
      <c r="K59" s="234"/>
      <c r="L59" s="174"/>
    </row>
    <row r="60" spans="1:12" ht="30" customHeight="1" x14ac:dyDescent="0.3">
      <c r="A60" s="25"/>
      <c r="B60" s="39"/>
      <c r="C60" s="39"/>
      <c r="D60" s="39"/>
      <c r="E60" s="39"/>
      <c r="F60" s="39"/>
      <c r="G60" s="39"/>
      <c r="H60" s="26"/>
      <c r="I60" s="233"/>
      <c r="J60" s="188"/>
      <c r="K60" s="188"/>
      <c r="L60" s="174"/>
    </row>
    <row r="61" spans="1:12" ht="24.75" customHeight="1" x14ac:dyDescent="0.3">
      <c r="A61" s="39"/>
      <c r="B61" s="232" t="s">
        <v>446</v>
      </c>
      <c r="C61" s="232"/>
      <c r="D61" s="232"/>
      <c r="E61" s="197"/>
      <c r="F61" s="197"/>
      <c r="G61" s="231" t="str">
        <f>IF($F$2&lt;&gt;"", $F$2, "")</f>
        <v/>
      </c>
      <c r="H61" s="231"/>
      <c r="I61" s="230" t="str">
        <f>IF($F$10&lt;&gt;"", $F$10, "")</f>
        <v/>
      </c>
      <c r="J61" s="188"/>
      <c r="K61" s="188"/>
      <c r="L61" s="174"/>
    </row>
    <row r="62" spans="1:12" x14ac:dyDescent="0.3">
      <c r="A62" s="39"/>
      <c r="B62" s="39"/>
      <c r="C62" s="39"/>
      <c r="D62" s="39"/>
      <c r="E62" s="39"/>
      <c r="F62" s="39"/>
      <c r="G62" s="39"/>
      <c r="H62" s="205"/>
      <c r="I62" s="39"/>
      <c r="J62" s="188"/>
      <c r="K62" s="188"/>
      <c r="L62" s="174" t="s">
        <v>25</v>
      </c>
    </row>
    <row r="63" spans="1:12" x14ac:dyDescent="0.3">
      <c r="A63" s="39"/>
      <c r="B63" s="218" t="s">
        <v>445</v>
      </c>
      <c r="C63" s="217"/>
      <c r="D63" s="217"/>
      <c r="E63" s="215" t="s">
        <v>429</v>
      </c>
      <c r="F63" s="216">
        <v>3</v>
      </c>
      <c r="G63" s="216"/>
      <c r="H63" s="215" t="s">
        <v>428</v>
      </c>
      <c r="I63" s="214">
        <f>$I$10</f>
        <v>20.399999999999999</v>
      </c>
      <c r="J63" s="188"/>
      <c r="K63" s="188"/>
      <c r="L63" s="174" t="s">
        <v>24</v>
      </c>
    </row>
    <row r="64" spans="1:12" ht="3" customHeight="1" x14ac:dyDescent="0.3">
      <c r="A64" s="39"/>
      <c r="B64" s="213"/>
      <c r="C64" s="213"/>
      <c r="D64" s="213"/>
      <c r="E64" s="212"/>
      <c r="F64" s="211"/>
      <c r="G64" s="211"/>
      <c r="H64" s="211"/>
      <c r="I64" s="211"/>
      <c r="J64" s="229"/>
      <c r="K64" s="188"/>
      <c r="L64" s="174" t="s">
        <v>22</v>
      </c>
    </row>
    <row r="65" spans="1:13" ht="15" customHeight="1" x14ac:dyDescent="0.3">
      <c r="A65" s="39"/>
      <c r="B65" s="26" t="s">
        <v>427</v>
      </c>
      <c r="C65" s="210" t="s">
        <v>426</v>
      </c>
      <c r="D65" s="26" t="s">
        <v>425</v>
      </c>
      <c r="E65" s="310"/>
      <c r="F65" s="311"/>
      <c r="G65" s="26" t="s">
        <v>424</v>
      </c>
      <c r="H65" s="328"/>
      <c r="I65" s="329"/>
      <c r="J65" s="228"/>
      <c r="K65" s="227"/>
      <c r="L65" s="174" t="s">
        <v>26</v>
      </c>
    </row>
    <row r="66" spans="1:13" ht="9.9" customHeight="1" x14ac:dyDescent="0.3">
      <c r="A66" s="39"/>
      <c r="B66" s="39"/>
      <c r="C66" s="324" t="str">
        <f>IF(C65="Class A", "If Class A is selected NAC 2, NAC 4, &amp; NAC 6 will be the return circuit","")</f>
        <v/>
      </c>
      <c r="D66" s="324"/>
      <c r="E66" s="324"/>
      <c r="F66" s="324"/>
      <c r="G66" s="324"/>
      <c r="H66" s="209"/>
      <c r="I66" s="209"/>
      <c r="J66" s="188"/>
      <c r="K66" s="188"/>
      <c r="L66" s="174" t="s">
        <v>32</v>
      </c>
    </row>
    <row r="67" spans="1:13" x14ac:dyDescent="0.3">
      <c r="A67" s="39"/>
      <c r="B67" s="39"/>
      <c r="C67" s="208" t="s">
        <v>423</v>
      </c>
      <c r="D67" s="207" t="s">
        <v>422</v>
      </c>
      <c r="E67" s="207" t="s">
        <v>421</v>
      </c>
      <c r="F67" s="207" t="s">
        <v>420</v>
      </c>
      <c r="G67" s="207" t="s">
        <v>419</v>
      </c>
      <c r="H67" s="207" t="s">
        <v>418</v>
      </c>
      <c r="I67" s="206" t="s">
        <v>417</v>
      </c>
      <c r="J67" s="188"/>
      <c r="K67" s="188"/>
      <c r="L67" s="174" t="s">
        <v>23</v>
      </c>
    </row>
    <row r="68" spans="1:13" x14ac:dyDescent="0.3">
      <c r="A68" s="39"/>
      <c r="B68" s="205"/>
      <c r="C68" s="203" t="s">
        <v>431</v>
      </c>
      <c r="D68" s="204">
        <f>VLOOKUP(C68, $L$73:$M$80, 2)</f>
        <v>3.19</v>
      </c>
      <c r="E68" s="203"/>
      <c r="F68" s="202">
        <f>((E68*2)/1000)*D68</f>
        <v>0</v>
      </c>
      <c r="G68" s="201">
        <f>IF(SUM(G72:G81)&gt;SUM(I72:I81),SUM(G72:G81),SUM(I72:I81))</f>
        <v>0</v>
      </c>
      <c r="H68" s="200">
        <f>I63-(G68*F68)</f>
        <v>20.399999999999999</v>
      </c>
      <c r="I68" s="199">
        <v>16</v>
      </c>
      <c r="J68" s="188"/>
      <c r="K68" s="188"/>
      <c r="L68" s="174" t="s">
        <v>444</v>
      </c>
    </row>
    <row r="69" spans="1:13" ht="9.9" customHeight="1" x14ac:dyDescent="0.3">
      <c r="A69" s="39"/>
      <c r="B69" s="197"/>
      <c r="C69" s="197"/>
      <c r="D69" s="197"/>
      <c r="E69" s="198"/>
      <c r="F69" s="197"/>
      <c r="G69" s="197"/>
      <c r="H69" s="197"/>
      <c r="I69" s="197"/>
      <c r="J69" s="188"/>
      <c r="K69" s="188"/>
      <c r="L69" s="174" t="s">
        <v>45</v>
      </c>
    </row>
    <row r="70" spans="1:13" x14ac:dyDescent="0.3">
      <c r="A70" s="39"/>
      <c r="B70" s="196"/>
      <c r="C70" s="195"/>
      <c r="D70" s="195" t="s">
        <v>415</v>
      </c>
      <c r="E70" s="195"/>
      <c r="F70" s="195" t="s">
        <v>20</v>
      </c>
      <c r="G70" s="195"/>
      <c r="H70" s="195" t="s">
        <v>21</v>
      </c>
      <c r="I70" s="194"/>
      <c r="J70" s="188"/>
      <c r="K70" s="188"/>
      <c r="L70" s="174" t="s">
        <v>443</v>
      </c>
    </row>
    <row r="71" spans="1:13" x14ac:dyDescent="0.3">
      <c r="A71" s="39"/>
      <c r="B71" s="193" t="s">
        <v>0</v>
      </c>
      <c r="C71" s="192" t="s">
        <v>414</v>
      </c>
      <c r="D71" s="314" t="s">
        <v>17</v>
      </c>
      <c r="E71" s="314"/>
      <c r="F71" s="192" t="s">
        <v>10</v>
      </c>
      <c r="G71" s="192" t="s">
        <v>11</v>
      </c>
      <c r="H71" s="192" t="s">
        <v>10</v>
      </c>
      <c r="I71" s="191" t="s">
        <v>11</v>
      </c>
      <c r="J71" s="188"/>
      <c r="K71" s="188"/>
      <c r="L71" s="174"/>
    </row>
    <row r="72" spans="1:13" ht="12.75" customHeight="1" x14ac:dyDescent="0.3">
      <c r="A72" s="39"/>
      <c r="B72" s="190"/>
      <c r="C72" s="189"/>
      <c r="D72" s="317"/>
      <c r="E72" s="318"/>
      <c r="F72" s="180" t="str">
        <f>IF(D72="", "", IF(C72="User Defined", VLOOKUP(D72, '[1]User Defined'!$B$4:$D$103, 2, FALSE), VLOOKUP(D72, '[1]Device Database'!$B$4:$D$446, 2, FALSE)))</f>
        <v/>
      </c>
      <c r="G72" s="180" t="str">
        <f t="shared" ref="G72:G81" si="2">IF(F72&lt;&gt;"", F72*B72, "")</f>
        <v/>
      </c>
      <c r="H72" s="180" t="str">
        <f>IF(D72="", "", IF(C72="User Defined", VLOOKUP(D72, '[1]User Defined'!$B$4:$D$103, 3, FALSE), VLOOKUP(D72, '[1]Device Database'!$B$4:$D$446, 3, FALSE)))</f>
        <v/>
      </c>
      <c r="I72" s="180" t="str">
        <f t="shared" ref="I72:I81" si="3">IF(H72&lt;&gt;"", H72*B72, "")</f>
        <v/>
      </c>
      <c r="J72" s="188"/>
      <c r="K72" s="188"/>
      <c r="L72" s="174"/>
    </row>
    <row r="73" spans="1:13" ht="12.75" customHeight="1" x14ac:dyDescent="0.3">
      <c r="A73" s="39"/>
      <c r="B73" s="104"/>
      <c r="C73" s="184"/>
      <c r="D73" s="312"/>
      <c r="E73" s="313"/>
      <c r="F73" s="180" t="str">
        <f>IF(D73="", "", IF(C73="User Defined", VLOOKUP(D73, '[1]User Defined'!$B$4:$D$103, 2, FALSE), VLOOKUP(D73, '[1]Device Database'!$B$4:$D$446, 2, FALSE)))</f>
        <v/>
      </c>
      <c r="G73" s="180" t="str">
        <f t="shared" si="2"/>
        <v/>
      </c>
      <c r="H73" s="180" t="str">
        <f>IF(D73="", "", IF(C73="User Defined", VLOOKUP(D73, '[1]User Defined'!$B$4:$D$103, 3, FALSE), VLOOKUP(D73, '[1]Device Database'!$B$4:$D$446, 3, FALSE)))</f>
        <v/>
      </c>
      <c r="I73" s="180" t="str">
        <f t="shared" si="3"/>
        <v/>
      </c>
      <c r="J73" s="188"/>
      <c r="K73" s="188"/>
      <c r="L73" s="226" t="s">
        <v>416</v>
      </c>
      <c r="M73" s="225">
        <v>2.0099999999999998</v>
      </c>
    </row>
    <row r="74" spans="1:13" ht="12" customHeight="1" x14ac:dyDescent="0.3">
      <c r="A74" s="39"/>
      <c r="B74" s="104"/>
      <c r="C74" s="184"/>
      <c r="D74" s="312"/>
      <c r="E74" s="313"/>
      <c r="F74" s="180" t="str">
        <f>IF(D74="", "", IF(C74="User Defined", VLOOKUP(D74, '[1]User Defined'!$B$4:$D$103, 2, FALSE), VLOOKUP(D74, '[1]Device Database'!$B$4:$D$446, 2, FALSE)))</f>
        <v/>
      </c>
      <c r="G74" s="180" t="str">
        <f t="shared" si="2"/>
        <v/>
      </c>
      <c r="H74" s="180" t="str">
        <f>IF(D74="", "", IF(C74="User Defined", VLOOKUP(D74, '[1]User Defined'!$B$4:$D$103, 3, FALSE), VLOOKUP(D74, '[1]Device Database'!$B$4:$D$446, 3, FALSE)))</f>
        <v/>
      </c>
      <c r="I74" s="180" t="str">
        <f t="shared" si="3"/>
        <v/>
      </c>
      <c r="J74" s="188"/>
      <c r="K74" s="188"/>
      <c r="L74" s="226" t="s">
        <v>442</v>
      </c>
      <c r="M74" s="225">
        <v>2.0499999999999998</v>
      </c>
    </row>
    <row r="75" spans="1:13" ht="12" customHeight="1" x14ac:dyDescent="0.3">
      <c r="A75" s="39"/>
      <c r="B75" s="104"/>
      <c r="C75" s="184"/>
      <c r="D75" s="312"/>
      <c r="E75" s="313"/>
      <c r="F75" s="180" t="str">
        <f>IF(D75="", "", IF(C75="User Defined", VLOOKUP(D75, '[1]User Defined'!$B$4:$D$103, 2, FALSE), VLOOKUP(D75, '[1]Device Database'!$B$4:$D$446, 2, FALSE)))</f>
        <v/>
      </c>
      <c r="G75" s="180" t="str">
        <f t="shared" si="2"/>
        <v/>
      </c>
      <c r="H75" s="180" t="str">
        <f>IF(D75="", "", IF(C75="User Defined", VLOOKUP(D75, '[1]User Defined'!$B$4:$D$103, 3, FALSE), VLOOKUP(D75, '[1]Device Database'!$B$4:$D$446, 3, FALSE)))</f>
        <v/>
      </c>
      <c r="I75" s="180" t="str">
        <f t="shared" si="3"/>
        <v/>
      </c>
      <c r="J75" s="188"/>
      <c r="K75" s="188"/>
      <c r="L75" s="226" t="s">
        <v>431</v>
      </c>
      <c r="M75" s="225">
        <v>3.19</v>
      </c>
    </row>
    <row r="76" spans="1:13" ht="12.75" customHeight="1" x14ac:dyDescent="0.3">
      <c r="A76" s="39"/>
      <c r="B76" s="104"/>
      <c r="C76" s="184"/>
      <c r="D76" s="312"/>
      <c r="E76" s="319"/>
      <c r="F76" s="180" t="str">
        <f>IF(D76="", "", IF(C76="User Defined", VLOOKUP(D76, '[1]User Defined'!$B$4:$D$103, 2, FALSE), VLOOKUP(D76, '[1]Device Database'!$B$4:$D$446, 2, FALSE)))</f>
        <v/>
      </c>
      <c r="G76" s="180" t="str">
        <f t="shared" si="2"/>
        <v/>
      </c>
      <c r="H76" s="180" t="str">
        <f>IF(D76="", "", IF(C76="User Defined", VLOOKUP(D76, '[1]User Defined'!$B$4:$D$103, 3, FALSE), VLOOKUP(D76, '[1]Device Database'!$B$4:$D$446, 3, FALSE)))</f>
        <v/>
      </c>
      <c r="I76" s="180" t="str">
        <f t="shared" si="3"/>
        <v/>
      </c>
      <c r="J76" s="188"/>
      <c r="K76" s="188"/>
      <c r="L76" s="226" t="s">
        <v>441</v>
      </c>
      <c r="M76" s="225">
        <v>3.26</v>
      </c>
    </row>
    <row r="77" spans="1:13" ht="12" customHeight="1" x14ac:dyDescent="0.3">
      <c r="A77" s="39"/>
      <c r="B77" s="104"/>
      <c r="C77" s="184"/>
      <c r="D77" s="183" t="s">
        <v>413</v>
      </c>
      <c r="E77" s="182"/>
      <c r="F77" s="181"/>
      <c r="G77" s="180" t="str">
        <f t="shared" si="2"/>
        <v/>
      </c>
      <c r="H77" s="181"/>
      <c r="I77" s="180" t="str">
        <f t="shared" si="3"/>
        <v/>
      </c>
      <c r="J77" s="188"/>
      <c r="K77" s="188"/>
      <c r="L77" s="226" t="s">
        <v>440</v>
      </c>
      <c r="M77" s="225">
        <v>5.08</v>
      </c>
    </row>
    <row r="78" spans="1:13" ht="12" customHeight="1" x14ac:dyDescent="0.3">
      <c r="A78" s="39"/>
      <c r="B78" s="104"/>
      <c r="C78" s="184"/>
      <c r="D78" s="183" t="s">
        <v>412</v>
      </c>
      <c r="E78" s="182"/>
      <c r="F78" s="181"/>
      <c r="G78" s="180" t="str">
        <f t="shared" si="2"/>
        <v/>
      </c>
      <c r="H78" s="181"/>
      <c r="I78" s="180" t="str">
        <f t="shared" si="3"/>
        <v/>
      </c>
      <c r="J78" s="188"/>
      <c r="K78" s="188"/>
      <c r="L78" s="226" t="s">
        <v>439</v>
      </c>
      <c r="M78" s="225">
        <v>5.29</v>
      </c>
    </row>
    <row r="79" spans="1:13" ht="12.75" customHeight="1" x14ac:dyDescent="0.3">
      <c r="A79" s="39"/>
      <c r="B79" s="104"/>
      <c r="C79" s="185"/>
      <c r="D79" s="183" t="s">
        <v>411</v>
      </c>
      <c r="E79" s="182"/>
      <c r="F79" s="181"/>
      <c r="G79" s="180" t="str">
        <f t="shared" si="2"/>
        <v/>
      </c>
      <c r="H79" s="181"/>
      <c r="I79" s="180" t="str">
        <f t="shared" si="3"/>
        <v/>
      </c>
      <c r="J79" s="188"/>
      <c r="K79" s="188"/>
      <c r="L79" s="226" t="s">
        <v>438</v>
      </c>
      <c r="M79" s="225">
        <v>8.08</v>
      </c>
    </row>
    <row r="80" spans="1:13" ht="12" customHeight="1" x14ac:dyDescent="0.3">
      <c r="A80" s="39"/>
      <c r="B80" s="104"/>
      <c r="C80" s="184"/>
      <c r="D80" s="183"/>
      <c r="E80" s="182"/>
      <c r="F80" s="181"/>
      <c r="G80" s="180" t="str">
        <f t="shared" si="2"/>
        <v/>
      </c>
      <c r="H80" s="181"/>
      <c r="I80" s="180" t="str">
        <f t="shared" si="3"/>
        <v/>
      </c>
      <c r="J80" s="188"/>
      <c r="K80" s="188"/>
      <c r="L80" s="226" t="s">
        <v>437</v>
      </c>
      <c r="M80" s="225">
        <v>8.4499999999999993</v>
      </c>
    </row>
    <row r="81" spans="1:12" ht="12" customHeight="1" x14ac:dyDescent="0.3">
      <c r="A81" s="39"/>
      <c r="B81" s="104"/>
      <c r="C81" s="184"/>
      <c r="D81" s="183"/>
      <c r="E81" s="182"/>
      <c r="F81" s="181"/>
      <c r="G81" s="180" t="str">
        <f t="shared" si="2"/>
        <v/>
      </c>
      <c r="H81" s="181"/>
      <c r="I81" s="180" t="str">
        <f t="shared" si="3"/>
        <v/>
      </c>
      <c r="J81" s="188"/>
      <c r="K81" s="188"/>
      <c r="L81" s="174"/>
    </row>
    <row r="82" spans="1:12" ht="12.75" customHeight="1" x14ac:dyDescent="0.3">
      <c r="A82" s="39"/>
      <c r="B82" s="315" t="str">
        <f>IF(E65="Doors (Low AC Drop)", "No Standby or Alarm current shown as circuit is used for door holders and will drop out during an AC power loss.", "")</f>
        <v/>
      </c>
      <c r="C82" s="315"/>
      <c r="D82" s="315"/>
      <c r="E82" s="315"/>
      <c r="F82" s="26" t="s">
        <v>410</v>
      </c>
      <c r="G82" s="179">
        <f>IF(E65="Doors (Low AC Drop)",0,SUM(G72:G81))</f>
        <v>0</v>
      </c>
      <c r="H82" s="26" t="s">
        <v>13</v>
      </c>
      <c r="I82" s="179">
        <f>IF(D65="Door(Low AC Drop)",0,SUM(I72:I81))</f>
        <v>0</v>
      </c>
      <c r="J82" s="188"/>
      <c r="K82" s="188"/>
      <c r="L82" s="174"/>
    </row>
    <row r="83" spans="1:12" ht="30" customHeight="1" x14ac:dyDescent="0.3">
      <c r="A83" s="39"/>
      <c r="B83" s="316"/>
      <c r="C83" s="316"/>
      <c r="D83" s="316"/>
      <c r="E83" s="316"/>
      <c r="F83" s="219"/>
      <c r="G83" s="39"/>
      <c r="H83" s="219"/>
      <c r="I83" s="39"/>
      <c r="J83" s="188"/>
      <c r="K83" s="188"/>
      <c r="L83" s="174"/>
    </row>
    <row r="84" spans="1:12" ht="12" customHeight="1" x14ac:dyDescent="0.3">
      <c r="A84" s="39"/>
      <c r="B84" s="218" t="s">
        <v>436</v>
      </c>
      <c r="C84" s="217"/>
      <c r="D84" s="217"/>
      <c r="E84" s="215" t="s">
        <v>429</v>
      </c>
      <c r="F84" s="216">
        <v>3</v>
      </c>
      <c r="G84" s="216"/>
      <c r="H84" s="215" t="s">
        <v>428</v>
      </c>
      <c r="I84" s="214">
        <f>$I$10</f>
        <v>20.399999999999999</v>
      </c>
      <c r="J84" s="188"/>
      <c r="K84" s="188"/>
      <c r="L84" s="174"/>
    </row>
    <row r="85" spans="1:12" ht="3" customHeight="1" x14ac:dyDescent="0.3">
      <c r="A85" s="39"/>
      <c r="B85" s="213"/>
      <c r="C85" s="213"/>
      <c r="D85" s="213"/>
      <c r="E85" s="212"/>
      <c r="F85" s="211"/>
      <c r="G85" s="211"/>
      <c r="H85" s="211"/>
      <c r="I85" s="211"/>
      <c r="J85" s="188"/>
      <c r="K85" s="188"/>
      <c r="L85" s="174"/>
    </row>
    <row r="86" spans="1:12" ht="15" customHeight="1" x14ac:dyDescent="0.3">
      <c r="A86" s="39"/>
      <c r="B86" s="26" t="s">
        <v>427</v>
      </c>
      <c r="C86" s="210" t="s">
        <v>426</v>
      </c>
      <c r="D86" s="26" t="s">
        <v>425</v>
      </c>
      <c r="E86" s="310"/>
      <c r="F86" s="311"/>
      <c r="G86" s="26" t="s">
        <v>424</v>
      </c>
      <c r="H86" s="308"/>
      <c r="I86" s="309"/>
      <c r="J86" s="188"/>
      <c r="K86" s="188"/>
      <c r="L86" s="174"/>
    </row>
    <row r="87" spans="1:12" ht="9.9" customHeight="1" x14ac:dyDescent="0.3">
      <c r="A87" s="39"/>
      <c r="B87" s="39"/>
      <c r="C87" s="324" t="str">
        <f>IF(C86="Class A", "If Class A is selected NAC 2, NAC 4, &amp; NAC 6 will be the return circuit","")</f>
        <v/>
      </c>
      <c r="D87" s="324"/>
      <c r="E87" s="324"/>
      <c r="F87" s="324"/>
      <c r="G87" s="324"/>
      <c r="H87" s="209"/>
      <c r="I87" s="209"/>
      <c r="J87" s="188"/>
      <c r="K87" s="188"/>
      <c r="L87" s="174"/>
    </row>
    <row r="88" spans="1:12" ht="12" customHeight="1" x14ac:dyDescent="0.3">
      <c r="A88" s="39"/>
      <c r="B88" s="39"/>
      <c r="C88" s="208" t="s">
        <v>423</v>
      </c>
      <c r="D88" s="207" t="s">
        <v>422</v>
      </c>
      <c r="E88" s="207" t="s">
        <v>421</v>
      </c>
      <c r="F88" s="207" t="s">
        <v>420</v>
      </c>
      <c r="G88" s="207" t="s">
        <v>419</v>
      </c>
      <c r="H88" s="207" t="s">
        <v>418</v>
      </c>
      <c r="I88" s="206" t="s">
        <v>417</v>
      </c>
      <c r="J88" s="188"/>
      <c r="K88" s="188"/>
      <c r="L88" s="174"/>
    </row>
    <row r="89" spans="1:12" ht="12" customHeight="1" x14ac:dyDescent="0.3">
      <c r="A89" s="39"/>
      <c r="B89" s="205"/>
      <c r="C89" s="203" t="s">
        <v>431</v>
      </c>
      <c r="D89" s="204">
        <f>VLOOKUP(C89, $L$73:$M$80, 2)</f>
        <v>3.19</v>
      </c>
      <c r="E89" s="203"/>
      <c r="F89" s="202">
        <f>((E89*2)/1000)*D89</f>
        <v>0</v>
      </c>
      <c r="G89" s="201">
        <f>IF(SUM(G93:G102)&gt;SUM(I93:I102),SUM(G93:G102),SUM(I93:I102))</f>
        <v>0</v>
      </c>
      <c r="H89" s="200">
        <f>I84-(G89*F89)</f>
        <v>20.399999999999999</v>
      </c>
      <c r="I89" s="199">
        <v>16</v>
      </c>
      <c r="J89" s="188"/>
      <c r="K89" s="188"/>
      <c r="L89" s="174"/>
    </row>
    <row r="90" spans="1:12" ht="9.9" customHeight="1" x14ac:dyDescent="0.3">
      <c r="A90" s="39"/>
      <c r="B90" s="197"/>
      <c r="C90" s="197"/>
      <c r="D90" s="197"/>
      <c r="E90" s="198"/>
      <c r="F90" s="197"/>
      <c r="G90" s="197"/>
      <c r="H90" s="197"/>
      <c r="I90" s="197"/>
      <c r="J90" s="188"/>
      <c r="K90" s="188"/>
      <c r="L90" s="174"/>
    </row>
    <row r="91" spans="1:12" ht="12" customHeight="1" x14ac:dyDescent="0.3">
      <c r="A91" s="39"/>
      <c r="B91" s="196"/>
      <c r="C91" s="195"/>
      <c r="D91" s="195" t="s">
        <v>415</v>
      </c>
      <c r="E91" s="195"/>
      <c r="F91" s="195" t="s">
        <v>20</v>
      </c>
      <c r="G91" s="195"/>
      <c r="H91" s="195" t="s">
        <v>21</v>
      </c>
      <c r="I91" s="194"/>
      <c r="J91" s="188"/>
      <c r="K91" s="188"/>
      <c r="L91" s="174"/>
    </row>
    <row r="92" spans="1:12" ht="12" customHeight="1" x14ac:dyDescent="0.3">
      <c r="A92" s="39"/>
      <c r="B92" s="193" t="s">
        <v>0</v>
      </c>
      <c r="C92" s="192" t="s">
        <v>414</v>
      </c>
      <c r="D92" s="314" t="s">
        <v>17</v>
      </c>
      <c r="E92" s="314"/>
      <c r="F92" s="192" t="s">
        <v>10</v>
      </c>
      <c r="G92" s="192" t="s">
        <v>11</v>
      </c>
      <c r="H92" s="192" t="s">
        <v>10</v>
      </c>
      <c r="I92" s="191" t="s">
        <v>11</v>
      </c>
      <c r="J92" s="188"/>
      <c r="K92" s="188"/>
      <c r="L92" s="174"/>
    </row>
    <row r="93" spans="1:12" ht="12.75" customHeight="1" x14ac:dyDescent="0.3">
      <c r="A93" s="39"/>
      <c r="B93" s="190"/>
      <c r="C93" s="189"/>
      <c r="D93" s="317"/>
      <c r="E93" s="318"/>
      <c r="F93" s="180" t="str">
        <f>IF(D93="", "", IF(C93="User Defined", VLOOKUP(D93, '[1]User Defined'!$B$4:$D$103, 2, FALSE), VLOOKUP(D93, '[1]Device Database'!$B$4:$D$446, 2, FALSE)))</f>
        <v/>
      </c>
      <c r="G93" s="180" t="str">
        <f t="shared" ref="G93:G102" si="4">IF(F93&lt;&gt;"", F93*B93, "")</f>
        <v/>
      </c>
      <c r="H93" s="180" t="str">
        <f>IF(D93="", "", IF(C93="User Defined", VLOOKUP(D93, '[1]User Defined'!$B$4:$D$103, 3, FALSE), VLOOKUP(D93, '[1]Device Database'!$B$4:$D$446, 3, FALSE)))</f>
        <v/>
      </c>
      <c r="I93" s="180" t="str">
        <f t="shared" ref="I93:I102" si="5">IF(H93&lt;&gt;"", H93*B93, "")</f>
        <v/>
      </c>
      <c r="J93" s="188"/>
      <c r="K93" s="188"/>
      <c r="L93" s="174"/>
    </row>
    <row r="94" spans="1:12" ht="12.75" customHeight="1" x14ac:dyDescent="0.3">
      <c r="A94" s="39"/>
      <c r="B94" s="104"/>
      <c r="C94" s="184"/>
      <c r="D94" s="312"/>
      <c r="E94" s="313"/>
      <c r="F94" s="180" t="str">
        <f>IF(D94="", "", IF(C94="User Defined", VLOOKUP(D94, '[1]User Defined'!$B$4:$D$103, 2, FALSE), VLOOKUP(D94, '[1]Device Database'!$B$4:$D$446, 2, FALSE)))</f>
        <v/>
      </c>
      <c r="G94" s="180" t="str">
        <f t="shared" si="4"/>
        <v/>
      </c>
      <c r="H94" s="180" t="str">
        <f>IF(D94="", "", IF(C94="User Defined", VLOOKUP(D94, '[1]User Defined'!$B$4:$D$103, 3, FALSE), VLOOKUP(D94, '[1]Device Database'!$B$4:$D$446, 3, FALSE)))</f>
        <v/>
      </c>
      <c r="I94" s="180" t="str">
        <f t="shared" si="5"/>
        <v/>
      </c>
      <c r="J94" s="188"/>
      <c r="K94" s="188"/>
      <c r="L94" s="174"/>
    </row>
    <row r="95" spans="1:12" x14ac:dyDescent="0.3">
      <c r="A95" s="39"/>
      <c r="B95" s="104"/>
      <c r="C95" s="184"/>
      <c r="D95" s="312"/>
      <c r="E95" s="313"/>
      <c r="F95" s="180" t="str">
        <f>IF(D95="", "", IF(C95="User Defined", VLOOKUP(D95, '[1]User Defined'!$B$4:$D$103, 2, FALSE), VLOOKUP(D95, '[1]Device Database'!$B$4:$D$446, 2, FALSE)))</f>
        <v/>
      </c>
      <c r="G95" s="180" t="str">
        <f t="shared" si="4"/>
        <v/>
      </c>
      <c r="H95" s="180" t="str">
        <f>IF(D95="", "", IF(C95="User Defined", VLOOKUP(D95, '[1]User Defined'!$B$4:$D$103, 3, FALSE), VLOOKUP(D95, '[1]Device Database'!$B$4:$D$446, 3, FALSE)))</f>
        <v/>
      </c>
      <c r="I95" s="180" t="str">
        <f t="shared" si="5"/>
        <v/>
      </c>
      <c r="J95" s="188"/>
      <c r="K95" s="188"/>
      <c r="L95" s="174"/>
    </row>
    <row r="96" spans="1:12" ht="12.75" customHeight="1" x14ac:dyDescent="0.3">
      <c r="A96" s="39"/>
      <c r="B96" s="104"/>
      <c r="C96" s="184"/>
      <c r="D96" s="312"/>
      <c r="E96" s="313"/>
      <c r="F96" s="180" t="str">
        <f>IF(D96="", "", IF(C96="User Defined", VLOOKUP(D96, '[1]User Defined'!$B$4:$D$103, 2, FALSE), VLOOKUP(D96, '[1]Device Database'!$B$4:$D$446, 2, FALSE)))</f>
        <v/>
      </c>
      <c r="G96" s="180" t="str">
        <f t="shared" si="4"/>
        <v/>
      </c>
      <c r="H96" s="180" t="str">
        <f>IF(D96="", "", IF(C96="User Defined", VLOOKUP(D96, '[1]User Defined'!$B$4:$D$103, 3, FALSE), VLOOKUP(D96, '[1]Device Database'!$B$4:$D$446, 3, FALSE)))</f>
        <v/>
      </c>
      <c r="I96" s="180" t="str">
        <f t="shared" si="5"/>
        <v/>
      </c>
      <c r="J96" s="188"/>
      <c r="K96" s="188"/>
      <c r="L96" s="174"/>
    </row>
    <row r="97" spans="1:12" ht="12.75" customHeight="1" x14ac:dyDescent="0.3">
      <c r="A97" s="39"/>
      <c r="B97" s="104"/>
      <c r="C97" s="184"/>
      <c r="D97" s="312"/>
      <c r="E97" s="319"/>
      <c r="F97" s="180" t="str">
        <f>IF(D97="", "", IF(C97="User Defined", VLOOKUP(D97, '[1]User Defined'!$B$4:$D$103, 2, FALSE), VLOOKUP(D97, '[1]Device Database'!$B$4:$D$446, 2, FALSE)))</f>
        <v/>
      </c>
      <c r="G97" s="180" t="str">
        <f t="shared" si="4"/>
        <v/>
      </c>
      <c r="H97" s="180" t="str">
        <f>IF(D97="", "", IF(C97="User Defined", VLOOKUP(D97, '[1]User Defined'!$B$4:$D$103, 3, FALSE), VLOOKUP(D97, '[1]Device Database'!$B$4:$D$446, 3, FALSE)))</f>
        <v/>
      </c>
      <c r="I97" s="180" t="str">
        <f t="shared" si="5"/>
        <v/>
      </c>
      <c r="J97" s="188"/>
      <c r="K97" s="188"/>
      <c r="L97" s="174"/>
    </row>
    <row r="98" spans="1:12" ht="12" customHeight="1" x14ac:dyDescent="0.3">
      <c r="A98" s="39"/>
      <c r="B98" s="104"/>
      <c r="C98" s="184"/>
      <c r="D98" s="183" t="s">
        <v>413</v>
      </c>
      <c r="E98" s="182"/>
      <c r="F98" s="181"/>
      <c r="G98" s="180" t="str">
        <f t="shared" si="4"/>
        <v/>
      </c>
      <c r="H98" s="181"/>
      <c r="I98" s="180" t="str">
        <f t="shared" si="5"/>
        <v/>
      </c>
      <c r="J98" s="188"/>
      <c r="K98" s="188"/>
      <c r="L98" s="174"/>
    </row>
    <row r="99" spans="1:12" ht="12" customHeight="1" x14ac:dyDescent="0.3">
      <c r="A99" s="39"/>
      <c r="B99" s="104"/>
      <c r="C99" s="184"/>
      <c r="D99" s="183" t="s">
        <v>412</v>
      </c>
      <c r="E99" s="182"/>
      <c r="F99" s="181"/>
      <c r="G99" s="180" t="str">
        <f t="shared" si="4"/>
        <v/>
      </c>
      <c r="H99" s="181"/>
      <c r="I99" s="180" t="str">
        <f t="shared" si="5"/>
        <v/>
      </c>
      <c r="J99" s="188"/>
      <c r="K99" s="188"/>
      <c r="L99" s="174"/>
    </row>
    <row r="100" spans="1:12" ht="12.75" customHeight="1" x14ac:dyDescent="0.3">
      <c r="A100" s="39"/>
      <c r="B100" s="104"/>
      <c r="C100" s="185"/>
      <c r="D100" s="183" t="s">
        <v>411</v>
      </c>
      <c r="E100" s="182"/>
      <c r="F100" s="181"/>
      <c r="G100" s="180" t="str">
        <f t="shared" si="4"/>
        <v/>
      </c>
      <c r="H100" s="181"/>
      <c r="I100" s="180" t="str">
        <f t="shared" si="5"/>
        <v/>
      </c>
      <c r="J100" s="188"/>
      <c r="K100" s="188"/>
      <c r="L100" s="174"/>
    </row>
    <row r="101" spans="1:12" x14ac:dyDescent="0.3">
      <c r="A101" s="39"/>
      <c r="B101" s="104"/>
      <c r="C101" s="184"/>
      <c r="D101" s="183"/>
      <c r="E101" s="182"/>
      <c r="F101" s="181"/>
      <c r="G101" s="180" t="str">
        <f t="shared" si="4"/>
        <v/>
      </c>
      <c r="H101" s="181"/>
      <c r="I101" s="180" t="str">
        <f t="shared" si="5"/>
        <v/>
      </c>
      <c r="J101" s="188"/>
      <c r="K101" s="188"/>
      <c r="L101" s="174"/>
    </row>
    <row r="102" spans="1:12" x14ac:dyDescent="0.3">
      <c r="A102" s="39"/>
      <c r="B102" s="104"/>
      <c r="C102" s="184"/>
      <c r="D102" s="183"/>
      <c r="E102" s="182"/>
      <c r="F102" s="181"/>
      <c r="G102" s="180" t="str">
        <f t="shared" si="4"/>
        <v/>
      </c>
      <c r="H102" s="181"/>
      <c r="I102" s="180" t="str">
        <f t="shared" si="5"/>
        <v/>
      </c>
      <c r="J102" s="188"/>
      <c r="K102" s="188"/>
      <c r="L102" s="174"/>
    </row>
    <row r="103" spans="1:12" ht="12.75" customHeight="1" x14ac:dyDescent="0.3">
      <c r="A103" s="39"/>
      <c r="B103" s="315" t="str">
        <f>IF(E86="Doors (Low AC Drop)", "No Standby or Alarm current shown as circuit is used for door holders and will drop out during an AC power loss.", "")</f>
        <v/>
      </c>
      <c r="C103" s="315"/>
      <c r="D103" s="315"/>
      <c r="E103" s="315"/>
      <c r="F103" s="26" t="s">
        <v>410</v>
      </c>
      <c r="G103" s="179">
        <f>IF(E86="Doors (Low AC Drop)",0,SUM(G93:G102))</f>
        <v>0</v>
      </c>
      <c r="H103" s="26" t="s">
        <v>13</v>
      </c>
      <c r="I103" s="179">
        <f>IF(D86="Doors (Low AC Drop)",0,SUM(I93:I102))</f>
        <v>0</v>
      </c>
      <c r="J103" s="188"/>
      <c r="K103" s="188"/>
      <c r="L103" s="174"/>
    </row>
    <row r="104" spans="1:12" ht="30" customHeight="1" x14ac:dyDescent="0.3">
      <c r="A104" s="39"/>
      <c r="B104" s="316"/>
      <c r="C104" s="316"/>
      <c r="D104" s="316"/>
      <c r="E104" s="316"/>
      <c r="F104" s="26"/>
      <c r="G104" s="177"/>
      <c r="H104" s="26"/>
      <c r="I104" s="177"/>
      <c r="J104" s="188"/>
      <c r="K104" s="188"/>
      <c r="L104" s="187"/>
    </row>
    <row r="105" spans="1:12" x14ac:dyDescent="0.3">
      <c r="A105" s="39"/>
      <c r="B105" s="218" t="s">
        <v>435</v>
      </c>
      <c r="C105" s="217"/>
      <c r="D105" s="217"/>
      <c r="E105" s="215" t="s">
        <v>429</v>
      </c>
      <c r="F105" s="216">
        <v>3</v>
      </c>
      <c r="G105" s="216"/>
      <c r="H105" s="215" t="s">
        <v>428</v>
      </c>
      <c r="I105" s="214">
        <f>$I$10</f>
        <v>20.399999999999999</v>
      </c>
      <c r="J105" s="188"/>
      <c r="K105" s="188"/>
      <c r="L105" s="187"/>
    </row>
    <row r="106" spans="1:12" ht="3" customHeight="1" x14ac:dyDescent="0.3">
      <c r="A106" s="39"/>
      <c r="B106" s="213"/>
      <c r="C106" s="213"/>
      <c r="D106" s="213"/>
      <c r="E106" s="212"/>
      <c r="F106" s="211"/>
      <c r="G106" s="211"/>
      <c r="H106" s="211"/>
      <c r="I106" s="211"/>
      <c r="J106" s="188"/>
      <c r="K106" s="188"/>
      <c r="L106" s="187"/>
    </row>
    <row r="107" spans="1:12" ht="15" customHeight="1" x14ac:dyDescent="0.3">
      <c r="A107" s="39"/>
      <c r="B107" s="26" t="s">
        <v>427</v>
      </c>
      <c r="C107" s="210" t="s">
        <v>426</v>
      </c>
      <c r="D107" s="26" t="s">
        <v>425</v>
      </c>
      <c r="E107" s="310"/>
      <c r="F107" s="311"/>
      <c r="G107" s="26" t="s">
        <v>424</v>
      </c>
      <c r="H107" s="308"/>
      <c r="I107" s="309"/>
      <c r="J107" s="188"/>
      <c r="K107" s="188"/>
      <c r="L107" s="187"/>
    </row>
    <row r="108" spans="1:12" ht="9.9" customHeight="1" x14ac:dyDescent="0.3">
      <c r="A108" s="39"/>
      <c r="B108" s="39"/>
      <c r="C108" s="324" t="str">
        <f>IF(C107="Class A", "If Class A is selected NAC 2, NAC 4, &amp; NAC 6 will be the return circuit","")</f>
        <v/>
      </c>
      <c r="D108" s="324"/>
      <c r="E108" s="324"/>
      <c r="F108" s="324"/>
      <c r="G108" s="324"/>
      <c r="H108" s="209"/>
      <c r="I108" s="209"/>
      <c r="J108" s="188"/>
      <c r="K108" s="188"/>
      <c r="L108" s="187"/>
    </row>
    <row r="109" spans="1:12" x14ac:dyDescent="0.3">
      <c r="A109" s="39"/>
      <c r="B109" s="39"/>
      <c r="C109" s="208" t="s">
        <v>423</v>
      </c>
      <c r="D109" s="207" t="s">
        <v>422</v>
      </c>
      <c r="E109" s="207" t="s">
        <v>421</v>
      </c>
      <c r="F109" s="207" t="s">
        <v>420</v>
      </c>
      <c r="G109" s="207" t="s">
        <v>419</v>
      </c>
      <c r="H109" s="207" t="s">
        <v>418</v>
      </c>
      <c r="I109" s="206" t="s">
        <v>417</v>
      </c>
      <c r="J109" s="188"/>
      <c r="K109" s="188"/>
      <c r="L109" s="187"/>
    </row>
    <row r="110" spans="1:12" x14ac:dyDescent="0.3">
      <c r="A110" s="39"/>
      <c r="B110" s="205"/>
      <c r="C110" s="203" t="s">
        <v>431</v>
      </c>
      <c r="D110" s="204">
        <f>VLOOKUP(C110, $L$73:$M$80, 2)</f>
        <v>3.19</v>
      </c>
      <c r="E110" s="203"/>
      <c r="F110" s="202">
        <f>((E110*2)/1000)*D110</f>
        <v>0</v>
      </c>
      <c r="G110" s="201">
        <f>IF(SUM(G114:G123)&gt;SUM(I114:I123),SUM(G114:G123),SUM(I114:I123))</f>
        <v>0</v>
      </c>
      <c r="H110" s="200">
        <f>I105-(G110*F110)</f>
        <v>20.399999999999999</v>
      </c>
      <c r="I110" s="199">
        <v>16</v>
      </c>
      <c r="J110" s="188"/>
      <c r="K110" s="188"/>
      <c r="L110" s="187"/>
    </row>
    <row r="111" spans="1:12" ht="9.9" customHeight="1" x14ac:dyDescent="0.3">
      <c r="A111" s="39"/>
      <c r="B111" s="197"/>
      <c r="C111" s="197"/>
      <c r="D111" s="197"/>
      <c r="E111" s="198"/>
      <c r="F111" s="197"/>
      <c r="G111" s="197"/>
      <c r="H111" s="197"/>
      <c r="I111" s="197"/>
      <c r="J111" s="188"/>
      <c r="K111" s="188"/>
      <c r="L111" s="187"/>
    </row>
    <row r="112" spans="1:12" x14ac:dyDescent="0.3">
      <c r="A112" s="39"/>
      <c r="B112" s="196"/>
      <c r="C112" s="195"/>
      <c r="D112" s="195" t="s">
        <v>415</v>
      </c>
      <c r="E112" s="195"/>
      <c r="F112" s="195" t="s">
        <v>20</v>
      </c>
      <c r="G112" s="195"/>
      <c r="H112" s="195" t="s">
        <v>21</v>
      </c>
      <c r="I112" s="194"/>
      <c r="J112" s="188"/>
      <c r="K112" s="188"/>
      <c r="L112" s="187"/>
    </row>
    <row r="113" spans="1:12" x14ac:dyDescent="0.3">
      <c r="A113" s="39"/>
      <c r="B113" s="193" t="s">
        <v>0</v>
      </c>
      <c r="C113" s="192" t="s">
        <v>414</v>
      </c>
      <c r="D113" s="314" t="s">
        <v>17</v>
      </c>
      <c r="E113" s="314"/>
      <c r="F113" s="192" t="s">
        <v>10</v>
      </c>
      <c r="G113" s="192" t="s">
        <v>11</v>
      </c>
      <c r="H113" s="192" t="s">
        <v>10</v>
      </c>
      <c r="I113" s="191" t="s">
        <v>11</v>
      </c>
      <c r="J113" s="188"/>
      <c r="K113" s="188"/>
      <c r="L113" s="187"/>
    </row>
    <row r="114" spans="1:12" ht="12.75" customHeight="1" x14ac:dyDescent="0.3">
      <c r="A114" s="39"/>
      <c r="B114" s="190"/>
      <c r="C114" s="189"/>
      <c r="D114" s="317"/>
      <c r="E114" s="318"/>
      <c r="F114" s="180" t="str">
        <f>IF(D114="", "", IF(C114="User Defined", VLOOKUP(D114, '[1]User Defined'!$B$4:$D$103, 2, FALSE), VLOOKUP(D114, '[1]Device Database'!$B$4:$D$446, 2, FALSE)))</f>
        <v/>
      </c>
      <c r="G114" s="180" t="str">
        <f t="shared" ref="G114:G123" si="6">IF(F114&lt;&gt;"", F114*B114, "")</f>
        <v/>
      </c>
      <c r="H114" s="180" t="str">
        <f>IF(D114="", "", IF(C114="User Defined", VLOOKUP(D114, '[1]User Defined'!$B$4:$D$103, 3, FALSE), VLOOKUP(D114, '[1]Device Database'!$B$4:$D$446, 3, FALSE)))</f>
        <v/>
      </c>
      <c r="I114" s="180" t="str">
        <f t="shared" ref="I114:I120" si="7">IF(H114&lt;&gt;"", H114*B114, "")</f>
        <v/>
      </c>
      <c r="J114" s="188"/>
      <c r="K114" s="188"/>
      <c r="L114" s="187"/>
    </row>
    <row r="115" spans="1:12" ht="12" customHeight="1" x14ac:dyDescent="0.3">
      <c r="A115" s="39"/>
      <c r="B115" s="104"/>
      <c r="C115" s="184"/>
      <c r="D115" s="312"/>
      <c r="E115" s="313"/>
      <c r="F115" s="180" t="str">
        <f>IF(D115="", "", IF(C115="User Defined", VLOOKUP(D115, '[1]User Defined'!$B$4:$D$103, 2, FALSE), VLOOKUP(D115, '[1]Device Database'!$B$4:$D$446, 2, FALSE)))</f>
        <v/>
      </c>
      <c r="G115" s="180" t="str">
        <f t="shared" si="6"/>
        <v/>
      </c>
      <c r="H115" s="180" t="str">
        <f>IF(D115="", "", IF(C115="User Defined", VLOOKUP(D115, '[1]User Defined'!$B$4:$D$103, 3, FALSE), VLOOKUP(D115, '[1]Device Database'!$B$4:$D$446, 3, FALSE)))</f>
        <v/>
      </c>
      <c r="I115" s="180" t="str">
        <f t="shared" si="7"/>
        <v/>
      </c>
      <c r="J115" s="188"/>
      <c r="K115" s="188"/>
      <c r="L115" s="187"/>
    </row>
    <row r="116" spans="1:12" ht="12" customHeight="1" x14ac:dyDescent="0.3">
      <c r="A116" s="39"/>
      <c r="B116" s="104"/>
      <c r="C116" s="184"/>
      <c r="D116" s="312"/>
      <c r="E116" s="313"/>
      <c r="F116" s="180" t="str">
        <f>IF(D116="", "", IF(C116="User Defined", VLOOKUP(D116, '[1]User Defined'!$B$4:$D$103, 2, FALSE), VLOOKUP(D116, '[1]Device Database'!$B$4:$D$446, 2, FALSE)))</f>
        <v/>
      </c>
      <c r="G116" s="180" t="str">
        <f t="shared" si="6"/>
        <v/>
      </c>
      <c r="H116" s="180" t="str">
        <f>IF(D116="", "", IF(C116="User Defined", VLOOKUP(D116, '[1]User Defined'!$B$4:$D$103, 3, FALSE), VLOOKUP(D116, '[1]Device Database'!$B$4:$D$446, 3, FALSE)))</f>
        <v/>
      </c>
      <c r="I116" s="180" t="str">
        <f t="shared" si="7"/>
        <v/>
      </c>
      <c r="J116" s="188"/>
      <c r="K116" s="188"/>
      <c r="L116" s="187"/>
    </row>
    <row r="117" spans="1:12" ht="12.75" customHeight="1" x14ac:dyDescent="0.3">
      <c r="A117" s="39"/>
      <c r="B117" s="104"/>
      <c r="C117" s="184"/>
      <c r="D117" s="312"/>
      <c r="E117" s="313"/>
      <c r="F117" s="180" t="str">
        <f>IF(D117="", "", IF(C117="User Defined", VLOOKUP(D117, '[1]User Defined'!$B$4:$D$103, 2, FALSE), VLOOKUP(D117, '[1]Device Database'!$B$4:$D$446, 2, FALSE)))</f>
        <v/>
      </c>
      <c r="G117" s="180" t="str">
        <f t="shared" si="6"/>
        <v/>
      </c>
      <c r="H117" s="180" t="str">
        <f>IF(D117="", "", IF(C117="User Defined", VLOOKUP(D117, '[1]User Defined'!$B$4:$D$103, 3, FALSE), VLOOKUP(D117, '[1]Device Database'!$B$4:$D$446, 3, FALSE)))</f>
        <v/>
      </c>
      <c r="I117" s="180" t="str">
        <f t="shared" si="7"/>
        <v/>
      </c>
      <c r="J117" s="188"/>
      <c r="K117" s="188"/>
      <c r="L117" s="187"/>
    </row>
    <row r="118" spans="1:12" ht="12.75" customHeight="1" x14ac:dyDescent="0.3">
      <c r="A118" s="39"/>
      <c r="B118" s="104"/>
      <c r="C118" s="184"/>
      <c r="D118" s="312"/>
      <c r="E118" s="319"/>
      <c r="F118" s="180" t="str">
        <f>IF(D118="", "", IF(C118="User Defined", VLOOKUP(D118, '[1]User Defined'!$B$4:$D$103, 2, FALSE), VLOOKUP(D118, '[1]Device Database'!$B$4:$D$446, 2, FALSE)))</f>
        <v/>
      </c>
      <c r="G118" s="180" t="str">
        <f t="shared" si="6"/>
        <v/>
      </c>
      <c r="H118" s="180" t="str">
        <f>IF(D118="", "", IF(C118="User Defined", VLOOKUP(D118, '[1]User Defined'!$B$4:$D$103, 3, FALSE), VLOOKUP(D118, '[1]Device Database'!$B$4:$D$446, 3, FALSE)))</f>
        <v/>
      </c>
      <c r="I118" s="180" t="str">
        <f t="shared" si="7"/>
        <v/>
      </c>
      <c r="J118" s="188"/>
      <c r="K118" s="188"/>
      <c r="L118" s="187"/>
    </row>
    <row r="119" spans="1:12" ht="12" customHeight="1" x14ac:dyDescent="0.3">
      <c r="A119" s="39"/>
      <c r="B119" s="104"/>
      <c r="C119" s="184"/>
      <c r="D119" s="183" t="s">
        <v>413</v>
      </c>
      <c r="E119" s="182"/>
      <c r="F119" s="181"/>
      <c r="G119" s="180" t="str">
        <f t="shared" si="6"/>
        <v/>
      </c>
      <c r="H119" s="181"/>
      <c r="I119" s="180" t="str">
        <f t="shared" si="7"/>
        <v/>
      </c>
      <c r="J119" s="188"/>
      <c r="K119" s="188"/>
      <c r="L119" s="187"/>
    </row>
    <row r="120" spans="1:12" ht="12" customHeight="1" x14ac:dyDescent="0.3">
      <c r="A120" s="39"/>
      <c r="B120" s="104"/>
      <c r="C120" s="184"/>
      <c r="D120" s="183" t="s">
        <v>412</v>
      </c>
      <c r="E120" s="182"/>
      <c r="F120" s="181"/>
      <c r="G120" s="180" t="str">
        <f t="shared" si="6"/>
        <v/>
      </c>
      <c r="H120" s="181"/>
      <c r="I120" s="180" t="str">
        <f t="shared" si="7"/>
        <v/>
      </c>
      <c r="J120" s="188"/>
      <c r="K120" s="188"/>
      <c r="L120" s="187"/>
    </row>
    <row r="121" spans="1:12" ht="12.75" customHeight="1" x14ac:dyDescent="0.3">
      <c r="A121" s="39"/>
      <c r="B121" s="104"/>
      <c r="C121" s="185"/>
      <c r="D121" s="183" t="s">
        <v>411</v>
      </c>
      <c r="E121" s="182"/>
      <c r="F121" s="181"/>
      <c r="G121" s="180" t="str">
        <f t="shared" si="6"/>
        <v/>
      </c>
      <c r="H121" s="181"/>
      <c r="I121" s="180"/>
      <c r="J121" s="188"/>
      <c r="K121" s="188"/>
      <c r="L121" s="187"/>
    </row>
    <row r="122" spans="1:12" ht="12" customHeight="1" x14ac:dyDescent="0.3">
      <c r="A122" s="39"/>
      <c r="B122" s="104"/>
      <c r="C122" s="184"/>
      <c r="D122" s="183"/>
      <c r="E122" s="182"/>
      <c r="F122" s="181"/>
      <c r="G122" s="180" t="str">
        <f t="shared" si="6"/>
        <v/>
      </c>
      <c r="H122" s="181"/>
      <c r="I122" s="180" t="str">
        <f>IF(H122&lt;&gt;"", H122*B122, "")</f>
        <v/>
      </c>
      <c r="J122" s="188"/>
      <c r="K122" s="188"/>
      <c r="L122" s="187"/>
    </row>
    <row r="123" spans="1:12" ht="12" customHeight="1" x14ac:dyDescent="0.3">
      <c r="A123" s="39"/>
      <c r="B123" s="104"/>
      <c r="C123" s="184"/>
      <c r="D123" s="183"/>
      <c r="E123" s="182"/>
      <c r="F123" s="181"/>
      <c r="G123" s="180" t="str">
        <f t="shared" si="6"/>
        <v/>
      </c>
      <c r="H123" s="181"/>
      <c r="I123" s="180" t="str">
        <f>IF(H123&lt;&gt;"", H123*B123, "")</f>
        <v/>
      </c>
      <c r="J123" s="188"/>
      <c r="K123" s="188"/>
      <c r="L123" s="187"/>
    </row>
    <row r="124" spans="1:12" ht="12.75" customHeight="1" x14ac:dyDescent="0.3">
      <c r="A124" s="39"/>
      <c r="B124" s="315" t="str">
        <f>IF(E107="Doors (Low AC Drop)", "No Standby or Alarm current shown as circuit is used for door holders and will drop out during an AC power loss.", "")</f>
        <v/>
      </c>
      <c r="C124" s="315"/>
      <c r="D124" s="315"/>
      <c r="E124" s="315"/>
      <c r="F124" s="26" t="s">
        <v>410</v>
      </c>
      <c r="G124" s="179">
        <f>IF(E107="Doors (Low AC Drop)",0,SUM(G114:G123))</f>
        <v>0</v>
      </c>
      <c r="H124" s="26" t="s">
        <v>13</v>
      </c>
      <c r="I124" s="179">
        <f>IF(D107="Doors (Low AC Drop)",0,SUM(I114:I123))</f>
        <v>0</v>
      </c>
      <c r="J124" s="188"/>
      <c r="K124" s="188"/>
      <c r="L124" s="187"/>
    </row>
    <row r="125" spans="1:12" ht="30" customHeight="1" x14ac:dyDescent="0.3">
      <c r="A125" s="39"/>
      <c r="B125" s="316"/>
      <c r="C125" s="316"/>
      <c r="D125" s="316"/>
      <c r="E125" s="316"/>
      <c r="F125" s="219"/>
      <c r="G125" s="39"/>
      <c r="H125" s="219"/>
      <c r="I125" s="39"/>
      <c r="J125" s="188"/>
      <c r="K125" s="188"/>
      <c r="L125" s="187"/>
    </row>
    <row r="126" spans="1:12" ht="5.0999999999999996" customHeight="1" x14ac:dyDescent="0.3">
      <c r="A126" s="39"/>
      <c r="B126" s="222"/>
      <c r="C126" s="223"/>
      <c r="D126" s="222"/>
      <c r="E126" s="221"/>
      <c r="F126" s="220"/>
      <c r="G126" s="220"/>
      <c r="H126" s="221"/>
      <c r="I126" s="220"/>
      <c r="J126" s="188"/>
      <c r="K126" s="188"/>
      <c r="L126" s="187"/>
    </row>
    <row r="127" spans="1:12" ht="30" customHeight="1" x14ac:dyDescent="0.3">
      <c r="A127" s="39"/>
      <c r="B127" s="222"/>
      <c r="C127" s="223"/>
      <c r="D127" s="222"/>
      <c r="E127" s="221"/>
      <c r="F127" s="220"/>
      <c r="G127" s="220"/>
      <c r="H127" s="221"/>
      <c r="I127" s="220"/>
      <c r="J127" s="188"/>
      <c r="K127" s="188"/>
      <c r="L127" s="187"/>
    </row>
    <row r="128" spans="1:12" ht="24.75" customHeight="1" x14ac:dyDescent="0.3">
      <c r="A128" s="39"/>
      <c r="B128" s="224" t="s">
        <v>434</v>
      </c>
      <c r="C128" s="223"/>
      <c r="D128" s="222"/>
      <c r="E128" s="221"/>
      <c r="F128" s="220"/>
      <c r="G128" s="220"/>
      <c r="H128" s="221"/>
      <c r="I128" s="220"/>
      <c r="J128" s="188"/>
      <c r="K128" s="188"/>
      <c r="L128" s="187"/>
    </row>
    <row r="129" spans="1:12" ht="12" customHeight="1" x14ac:dyDescent="0.3">
      <c r="A129" s="39"/>
      <c r="B129" s="218" t="s">
        <v>433</v>
      </c>
      <c r="C129" s="217"/>
      <c r="D129" s="217"/>
      <c r="E129" s="215" t="s">
        <v>429</v>
      </c>
      <c r="F129" s="216">
        <v>3</v>
      </c>
      <c r="G129" s="216"/>
      <c r="H129" s="215" t="s">
        <v>428</v>
      </c>
      <c r="I129" s="214">
        <f>$I$10</f>
        <v>20.399999999999999</v>
      </c>
      <c r="J129" s="188"/>
      <c r="K129" s="188"/>
      <c r="L129" s="187"/>
    </row>
    <row r="130" spans="1:12" ht="3" customHeight="1" x14ac:dyDescent="0.3">
      <c r="A130" s="39"/>
      <c r="B130" s="213"/>
      <c r="C130" s="213"/>
      <c r="D130" s="213"/>
      <c r="E130" s="212"/>
      <c r="F130" s="211"/>
      <c r="G130" s="211"/>
      <c r="H130" s="211"/>
      <c r="I130" s="211"/>
      <c r="J130" s="188"/>
      <c r="K130" s="188"/>
      <c r="L130" s="187"/>
    </row>
    <row r="131" spans="1:12" ht="15" customHeight="1" x14ac:dyDescent="0.3">
      <c r="A131" s="39"/>
      <c r="B131" s="26" t="s">
        <v>427</v>
      </c>
      <c r="C131" s="210" t="s">
        <v>426</v>
      </c>
      <c r="D131" s="26" t="s">
        <v>425</v>
      </c>
      <c r="E131" s="310"/>
      <c r="F131" s="311"/>
      <c r="G131" s="26" t="s">
        <v>424</v>
      </c>
      <c r="H131" s="308"/>
      <c r="I131" s="309"/>
      <c r="J131" s="188"/>
      <c r="K131" s="188"/>
      <c r="L131" s="187"/>
    </row>
    <row r="132" spans="1:12" ht="9.9" customHeight="1" x14ac:dyDescent="0.3">
      <c r="A132" s="39"/>
      <c r="B132" s="39"/>
      <c r="C132" s="324" t="str">
        <f>IF(C131="Class A", "If Class A is selected NAC 2, NAC 4, &amp; NAC 6 will be the return circuit","")</f>
        <v/>
      </c>
      <c r="D132" s="324"/>
      <c r="E132" s="324"/>
      <c r="F132" s="324"/>
      <c r="G132" s="324"/>
      <c r="H132" s="209"/>
      <c r="I132" s="209"/>
      <c r="J132" s="188"/>
      <c r="K132" s="188"/>
      <c r="L132" s="187"/>
    </row>
    <row r="133" spans="1:12" ht="12" customHeight="1" x14ac:dyDescent="0.3">
      <c r="A133" s="39"/>
      <c r="B133" s="39"/>
      <c r="C133" s="208" t="s">
        <v>423</v>
      </c>
      <c r="D133" s="207" t="s">
        <v>422</v>
      </c>
      <c r="E133" s="207" t="s">
        <v>421</v>
      </c>
      <c r="F133" s="207" t="s">
        <v>420</v>
      </c>
      <c r="G133" s="207" t="s">
        <v>419</v>
      </c>
      <c r="H133" s="207" t="s">
        <v>418</v>
      </c>
      <c r="I133" s="206" t="s">
        <v>417</v>
      </c>
      <c r="J133" s="188"/>
      <c r="K133" s="188"/>
      <c r="L133" s="187"/>
    </row>
    <row r="134" spans="1:12" ht="12" customHeight="1" x14ac:dyDescent="0.3">
      <c r="A134" s="39"/>
      <c r="B134" s="205"/>
      <c r="C134" s="203" t="s">
        <v>416</v>
      </c>
      <c r="D134" s="204">
        <f>VLOOKUP(C134, $L$73:$M$80, 2)</f>
        <v>2.0099999999999998</v>
      </c>
      <c r="E134" s="203"/>
      <c r="F134" s="202">
        <f>((E134*2)/1000)*D134</f>
        <v>0</v>
      </c>
      <c r="G134" s="201">
        <f>IF(SUM(G138:G147)&gt;SUM(I138:I147),SUM(G138:G147),SUM(I138:I147))</f>
        <v>0</v>
      </c>
      <c r="H134" s="200">
        <f>I129-(G134*F134)</f>
        <v>20.399999999999999</v>
      </c>
      <c r="I134" s="199">
        <v>16</v>
      </c>
      <c r="J134" s="188"/>
      <c r="K134" s="188"/>
      <c r="L134" s="187"/>
    </row>
    <row r="135" spans="1:12" ht="9.9" customHeight="1" x14ac:dyDescent="0.3">
      <c r="A135" s="39"/>
      <c r="B135" s="197"/>
      <c r="C135" s="197"/>
      <c r="D135" s="39"/>
      <c r="E135" s="198"/>
      <c r="F135" s="197"/>
      <c r="G135" s="197"/>
      <c r="H135" s="197"/>
      <c r="I135" s="197"/>
      <c r="J135" s="188"/>
      <c r="K135" s="188"/>
      <c r="L135" s="187"/>
    </row>
    <row r="136" spans="1:12" ht="12" customHeight="1" x14ac:dyDescent="0.3">
      <c r="A136" s="39"/>
      <c r="B136" s="196"/>
      <c r="C136" s="195"/>
      <c r="D136" s="195" t="s">
        <v>415</v>
      </c>
      <c r="E136" s="195"/>
      <c r="F136" s="195" t="s">
        <v>20</v>
      </c>
      <c r="G136" s="195"/>
      <c r="H136" s="195" t="s">
        <v>21</v>
      </c>
      <c r="I136" s="194"/>
      <c r="J136" s="188"/>
      <c r="K136" s="188"/>
      <c r="L136" s="187"/>
    </row>
    <row r="137" spans="1:12" ht="12" customHeight="1" x14ac:dyDescent="0.3">
      <c r="A137" s="39"/>
      <c r="B137" s="193" t="s">
        <v>0</v>
      </c>
      <c r="C137" s="192" t="s">
        <v>414</v>
      </c>
      <c r="D137" s="314" t="s">
        <v>17</v>
      </c>
      <c r="E137" s="314"/>
      <c r="F137" s="192" t="s">
        <v>10</v>
      </c>
      <c r="G137" s="192" t="s">
        <v>11</v>
      </c>
      <c r="H137" s="192" t="s">
        <v>10</v>
      </c>
      <c r="I137" s="191" t="s">
        <v>11</v>
      </c>
      <c r="J137" s="188"/>
      <c r="K137" s="188"/>
      <c r="L137" s="187"/>
    </row>
    <row r="138" spans="1:12" ht="12.75" customHeight="1" x14ac:dyDescent="0.3">
      <c r="A138" s="39"/>
      <c r="B138" s="190"/>
      <c r="C138" s="189"/>
      <c r="D138" s="317"/>
      <c r="E138" s="318"/>
      <c r="F138" s="180" t="str">
        <f>IF(D138="", "", IF(C138="User Defined", VLOOKUP(D138, '[1]User Defined'!$B$4:$D$103, 2, FALSE), VLOOKUP(D138, '[1]Device Database'!$B$4:$D$446, 2, FALSE)))</f>
        <v/>
      </c>
      <c r="G138" s="180" t="str">
        <f t="shared" ref="G138:G147" si="8">IF(F138&lt;&gt;"", F138*B138, "")</f>
        <v/>
      </c>
      <c r="H138" s="180" t="str">
        <f>IF(D138="", "", IF(C138="User Defined", VLOOKUP(D138, '[1]User Defined'!$B$4:$D$103, 3, FALSE), VLOOKUP(D138, '[1]Device Database'!$B$4:$D$446, 3, FALSE)))</f>
        <v/>
      </c>
      <c r="I138" s="180" t="str">
        <f t="shared" ref="I138:I147" si="9">IF(H138&lt;&gt;"", H138*B138, "")</f>
        <v/>
      </c>
      <c r="J138" s="188"/>
      <c r="K138" s="188"/>
      <c r="L138" s="187"/>
    </row>
    <row r="139" spans="1:12" ht="12.75" customHeight="1" x14ac:dyDescent="0.3">
      <c r="A139" s="39"/>
      <c r="B139" s="104"/>
      <c r="C139" s="184"/>
      <c r="D139" s="312"/>
      <c r="E139" s="313"/>
      <c r="F139" s="180" t="str">
        <f>IF(D139="", "", IF(C139="User Defined", VLOOKUP(D139, '[1]User Defined'!$B$4:$D$103, 2, FALSE), VLOOKUP(D139, '[1]Device Database'!$B$4:$D$446, 2, FALSE)))</f>
        <v/>
      </c>
      <c r="G139" s="180" t="str">
        <f t="shared" si="8"/>
        <v/>
      </c>
      <c r="H139" s="180" t="str">
        <f>IF(D139="", "", IF(C139="User Defined", VLOOKUP(D139, '[1]User Defined'!$B$4:$D$103, 3, FALSE), VLOOKUP(D139, '[1]Device Database'!$B$4:$D$446, 3, FALSE)))</f>
        <v/>
      </c>
      <c r="I139" s="180" t="str">
        <f t="shared" si="9"/>
        <v/>
      </c>
      <c r="J139" s="188"/>
      <c r="K139" s="188"/>
      <c r="L139" s="187"/>
    </row>
    <row r="140" spans="1:12" x14ac:dyDescent="0.3">
      <c r="A140" s="39"/>
      <c r="B140" s="104"/>
      <c r="C140" s="184"/>
      <c r="D140" s="312"/>
      <c r="E140" s="313"/>
      <c r="F140" s="180" t="str">
        <f>IF(D140="", "", IF(C140="User Defined", VLOOKUP(D140, '[1]User Defined'!$B$4:$D$103, 2, FALSE), VLOOKUP(D140, '[1]Device Database'!$B$4:$D$446, 2, FALSE)))</f>
        <v/>
      </c>
      <c r="G140" s="180" t="str">
        <f t="shared" si="8"/>
        <v/>
      </c>
      <c r="H140" s="180" t="str">
        <f>IF(D140="", "", IF(C140="User Defined", VLOOKUP(D140, '[1]User Defined'!$B$4:$D$103, 3, FALSE), VLOOKUP(D140, '[1]Device Database'!$B$4:$D$446, 3, FALSE)))</f>
        <v/>
      </c>
      <c r="I140" s="180" t="str">
        <f t="shared" si="9"/>
        <v/>
      </c>
      <c r="J140" s="188"/>
      <c r="K140" s="188"/>
      <c r="L140" s="187"/>
    </row>
    <row r="141" spans="1:12" ht="12.75" customHeight="1" x14ac:dyDescent="0.3">
      <c r="A141" s="39"/>
      <c r="B141" s="104"/>
      <c r="C141" s="184"/>
      <c r="D141" s="312"/>
      <c r="E141" s="313"/>
      <c r="F141" s="180" t="str">
        <f>IF(D141="", "", IF(C141="User Defined", VLOOKUP(D141, '[1]User Defined'!$B$4:$D$103, 2, FALSE), VLOOKUP(D141, '[1]Device Database'!$B$4:$D$446, 2, FALSE)))</f>
        <v/>
      </c>
      <c r="G141" s="180" t="str">
        <f t="shared" si="8"/>
        <v/>
      </c>
      <c r="H141" s="180" t="str">
        <f>IF(D141="", "", IF(C141="User Defined", VLOOKUP(D141, '[1]User Defined'!$B$4:$D$103, 3, FALSE), VLOOKUP(D141, '[1]Device Database'!$B$4:$D$446, 3, FALSE)))</f>
        <v/>
      </c>
      <c r="I141" s="180" t="str">
        <f t="shared" si="9"/>
        <v/>
      </c>
      <c r="J141" s="188"/>
      <c r="K141" s="188"/>
      <c r="L141" s="187"/>
    </row>
    <row r="142" spans="1:12" ht="12.75" customHeight="1" x14ac:dyDescent="0.3">
      <c r="A142" s="39"/>
      <c r="B142" s="104"/>
      <c r="C142" s="184"/>
      <c r="D142" s="312"/>
      <c r="E142" s="319"/>
      <c r="F142" s="180" t="str">
        <f>IF(D142="", "", IF(C142="User Defined", VLOOKUP(D142, '[1]User Defined'!$B$4:$D$103, 2, FALSE), VLOOKUP(D142, '[1]Device Database'!$B$4:$D$446, 2, FALSE)))</f>
        <v/>
      </c>
      <c r="G142" s="180" t="str">
        <f t="shared" si="8"/>
        <v/>
      </c>
      <c r="H142" s="180" t="str">
        <f>IF(D142="", "", IF(C142="User Defined", VLOOKUP(D142, '[1]User Defined'!$B$4:$D$103, 3, FALSE), VLOOKUP(D142, '[1]Device Database'!$B$4:$D$446, 3, FALSE)))</f>
        <v/>
      </c>
      <c r="I142" s="180" t="str">
        <f t="shared" si="9"/>
        <v/>
      </c>
      <c r="J142" s="188"/>
      <c r="K142" s="188"/>
      <c r="L142" s="187"/>
    </row>
    <row r="143" spans="1:12" ht="12.75" customHeight="1" x14ac:dyDescent="0.3">
      <c r="A143" s="39"/>
      <c r="B143" s="104"/>
      <c r="C143" s="184"/>
      <c r="D143" s="183" t="s">
        <v>413</v>
      </c>
      <c r="E143" s="182"/>
      <c r="F143" s="181"/>
      <c r="G143" s="180" t="str">
        <f t="shared" si="8"/>
        <v/>
      </c>
      <c r="H143" s="181"/>
      <c r="I143" s="180" t="str">
        <f t="shared" si="9"/>
        <v/>
      </c>
      <c r="J143" s="188"/>
      <c r="K143" s="188"/>
      <c r="L143" s="187"/>
    </row>
    <row r="144" spans="1:12" ht="12.75" customHeight="1" x14ac:dyDescent="0.3">
      <c r="A144" s="39"/>
      <c r="B144" s="104"/>
      <c r="C144" s="184"/>
      <c r="D144" s="183" t="s">
        <v>412</v>
      </c>
      <c r="E144" s="182"/>
      <c r="F144" s="181"/>
      <c r="G144" s="180" t="str">
        <f t="shared" si="8"/>
        <v/>
      </c>
      <c r="H144" s="181"/>
      <c r="I144" s="180" t="str">
        <f t="shared" si="9"/>
        <v/>
      </c>
      <c r="J144" s="188"/>
      <c r="K144" s="188"/>
      <c r="L144" s="187"/>
    </row>
    <row r="145" spans="1:12" ht="12.75" customHeight="1" x14ac:dyDescent="0.3">
      <c r="A145" s="39"/>
      <c r="B145" s="104"/>
      <c r="C145" s="185"/>
      <c r="D145" s="183" t="s">
        <v>411</v>
      </c>
      <c r="E145" s="182"/>
      <c r="F145" s="181"/>
      <c r="G145" s="180" t="str">
        <f t="shared" si="8"/>
        <v/>
      </c>
      <c r="H145" s="181"/>
      <c r="I145" s="180" t="str">
        <f t="shared" si="9"/>
        <v/>
      </c>
      <c r="J145" s="188"/>
      <c r="K145" s="188"/>
      <c r="L145" s="187"/>
    </row>
    <row r="146" spans="1:12" x14ac:dyDescent="0.3">
      <c r="A146" s="39"/>
      <c r="B146" s="104"/>
      <c r="C146" s="184"/>
      <c r="D146" s="183"/>
      <c r="E146" s="182"/>
      <c r="F146" s="181"/>
      <c r="G146" s="180" t="str">
        <f t="shared" si="8"/>
        <v/>
      </c>
      <c r="H146" s="181"/>
      <c r="I146" s="180" t="str">
        <f t="shared" si="9"/>
        <v/>
      </c>
      <c r="J146" s="188"/>
      <c r="K146" s="188"/>
      <c r="L146" s="187"/>
    </row>
    <row r="147" spans="1:12" x14ac:dyDescent="0.3">
      <c r="A147" s="39"/>
      <c r="B147" s="104"/>
      <c r="C147" s="184"/>
      <c r="D147" s="183"/>
      <c r="E147" s="182"/>
      <c r="F147" s="181"/>
      <c r="G147" s="180" t="str">
        <f t="shared" si="8"/>
        <v/>
      </c>
      <c r="H147" s="181"/>
      <c r="I147" s="180" t="str">
        <f t="shared" si="9"/>
        <v/>
      </c>
      <c r="J147" s="188"/>
      <c r="K147" s="188"/>
      <c r="L147" s="187"/>
    </row>
    <row r="148" spans="1:12" ht="12.75" customHeight="1" x14ac:dyDescent="0.3">
      <c r="A148" s="39"/>
      <c r="B148" s="315" t="str">
        <f>IF(E131="Doors (Low AC Drop)", "No Standby or Alarm current shown as circuit is used for door holders and will drop out during an AC power loss.", "")</f>
        <v/>
      </c>
      <c r="C148" s="315"/>
      <c r="D148" s="315"/>
      <c r="E148" s="315"/>
      <c r="F148" s="26" t="s">
        <v>410</v>
      </c>
      <c r="G148" s="179">
        <f>IF(E131="Doors (Low AC Drop)",0,SUM(G138:G147))</f>
        <v>0</v>
      </c>
      <c r="H148" s="26" t="s">
        <v>13</v>
      </c>
      <c r="I148" s="179">
        <f>IF(D131="Doors (Low AC Drop)",0,SUM(I138:I147))</f>
        <v>0</v>
      </c>
      <c r="J148" s="188"/>
      <c r="K148" s="188"/>
      <c r="L148" s="187"/>
    </row>
    <row r="149" spans="1:12" ht="30" customHeight="1" x14ac:dyDescent="0.3">
      <c r="A149" s="39"/>
      <c r="B149" s="316"/>
      <c r="C149" s="316"/>
      <c r="D149" s="316"/>
      <c r="E149" s="316"/>
      <c r="F149" s="26"/>
      <c r="G149" s="177"/>
      <c r="H149" s="26"/>
      <c r="I149" s="177"/>
      <c r="J149" s="188"/>
      <c r="K149" s="188"/>
      <c r="L149" s="187"/>
    </row>
    <row r="150" spans="1:12" x14ac:dyDescent="0.3">
      <c r="A150" s="39"/>
      <c r="B150" s="218" t="s">
        <v>432</v>
      </c>
      <c r="C150" s="217"/>
      <c r="D150" s="217"/>
      <c r="E150" s="215" t="s">
        <v>429</v>
      </c>
      <c r="F150" s="216">
        <v>3</v>
      </c>
      <c r="G150" s="216"/>
      <c r="H150" s="215" t="s">
        <v>428</v>
      </c>
      <c r="I150" s="214">
        <f>$I$10</f>
        <v>20.399999999999999</v>
      </c>
      <c r="J150" s="188"/>
      <c r="K150" s="188"/>
      <c r="L150" s="187"/>
    </row>
    <row r="151" spans="1:12" ht="3" customHeight="1" x14ac:dyDescent="0.3">
      <c r="A151" s="39"/>
      <c r="B151" s="213"/>
      <c r="C151" s="213"/>
      <c r="D151" s="213"/>
      <c r="E151" s="212"/>
      <c r="F151" s="211"/>
      <c r="G151" s="211"/>
      <c r="H151" s="211"/>
      <c r="I151" s="211"/>
      <c r="J151" s="188"/>
      <c r="K151" s="188"/>
      <c r="L151" s="187"/>
    </row>
    <row r="152" spans="1:12" ht="15" customHeight="1" x14ac:dyDescent="0.3">
      <c r="A152" s="39"/>
      <c r="B152" s="26" t="s">
        <v>427</v>
      </c>
      <c r="C152" s="210" t="s">
        <v>426</v>
      </c>
      <c r="D152" s="26" t="s">
        <v>425</v>
      </c>
      <c r="E152" s="310"/>
      <c r="F152" s="311"/>
      <c r="G152" s="26" t="s">
        <v>424</v>
      </c>
      <c r="H152" s="308"/>
      <c r="I152" s="309"/>
      <c r="J152" s="188"/>
      <c r="K152" s="188"/>
      <c r="L152" s="187"/>
    </row>
    <row r="153" spans="1:12" ht="9.9" customHeight="1" x14ac:dyDescent="0.3">
      <c r="A153" s="39"/>
      <c r="B153" s="39"/>
      <c r="C153" s="324" t="str">
        <f>IF(C152="Class A", "If Class A is selected NAC 2, NAC 4, &amp; NAC 6 will be the return circuit","")</f>
        <v/>
      </c>
      <c r="D153" s="324"/>
      <c r="E153" s="324"/>
      <c r="F153" s="324"/>
      <c r="G153" s="324"/>
      <c r="H153" s="209"/>
      <c r="I153" s="209"/>
      <c r="J153" s="188"/>
      <c r="K153" s="188"/>
      <c r="L153" s="187"/>
    </row>
    <row r="154" spans="1:12" x14ac:dyDescent="0.3">
      <c r="A154" s="39"/>
      <c r="B154" s="39"/>
      <c r="C154" s="208" t="s">
        <v>423</v>
      </c>
      <c r="D154" s="207" t="s">
        <v>422</v>
      </c>
      <c r="E154" s="207" t="s">
        <v>421</v>
      </c>
      <c r="F154" s="207" t="s">
        <v>420</v>
      </c>
      <c r="G154" s="207" t="s">
        <v>419</v>
      </c>
      <c r="H154" s="207" t="s">
        <v>418</v>
      </c>
      <c r="I154" s="206" t="s">
        <v>417</v>
      </c>
      <c r="J154" s="188"/>
      <c r="K154" s="188"/>
      <c r="L154" s="187"/>
    </row>
    <row r="155" spans="1:12" x14ac:dyDescent="0.3">
      <c r="A155" s="39"/>
      <c r="B155" s="205"/>
      <c r="C155" s="203" t="s">
        <v>431</v>
      </c>
      <c r="D155" s="204">
        <f>VLOOKUP(C155, $L$73:$M$80, 2)</f>
        <v>3.19</v>
      </c>
      <c r="E155" s="203"/>
      <c r="F155" s="202">
        <f>((E155*2)/1000)*D155</f>
        <v>0</v>
      </c>
      <c r="G155" s="201">
        <f>IF(SUM(G159:G168)&gt;SUM(I159:I168),SUM(G159:G168),SUM(I159:I168))</f>
        <v>0</v>
      </c>
      <c r="H155" s="200">
        <f>I150-(G155*F155)</f>
        <v>20.399999999999999</v>
      </c>
      <c r="I155" s="199">
        <v>16</v>
      </c>
      <c r="J155" s="188"/>
      <c r="K155" s="188"/>
      <c r="L155" s="187"/>
    </row>
    <row r="156" spans="1:12" ht="9.9" customHeight="1" x14ac:dyDescent="0.3">
      <c r="A156" s="39"/>
      <c r="B156" s="197"/>
      <c r="C156" s="197"/>
      <c r="D156" s="197"/>
      <c r="E156" s="198"/>
      <c r="F156" s="197"/>
      <c r="G156" s="197"/>
      <c r="H156" s="197"/>
      <c r="I156" s="197"/>
      <c r="J156" s="188"/>
      <c r="K156" s="188"/>
      <c r="L156" s="187"/>
    </row>
    <row r="157" spans="1:12" x14ac:dyDescent="0.3">
      <c r="A157" s="39"/>
      <c r="B157" s="196"/>
      <c r="C157" s="195"/>
      <c r="D157" s="195" t="s">
        <v>415</v>
      </c>
      <c r="E157" s="195"/>
      <c r="F157" s="195" t="s">
        <v>20</v>
      </c>
      <c r="G157" s="195"/>
      <c r="H157" s="195" t="s">
        <v>21</v>
      </c>
      <c r="I157" s="194"/>
      <c r="J157" s="188"/>
      <c r="K157" s="188"/>
      <c r="L157" s="187"/>
    </row>
    <row r="158" spans="1:12" x14ac:dyDescent="0.3">
      <c r="A158" s="39"/>
      <c r="B158" s="193" t="s">
        <v>0</v>
      </c>
      <c r="C158" s="192" t="s">
        <v>414</v>
      </c>
      <c r="D158" s="314" t="s">
        <v>17</v>
      </c>
      <c r="E158" s="314"/>
      <c r="F158" s="192" t="s">
        <v>10</v>
      </c>
      <c r="G158" s="192" t="s">
        <v>11</v>
      </c>
      <c r="H158" s="192" t="s">
        <v>10</v>
      </c>
      <c r="I158" s="191" t="s">
        <v>11</v>
      </c>
      <c r="J158" s="188"/>
      <c r="K158" s="188"/>
      <c r="L158" s="187"/>
    </row>
    <row r="159" spans="1:12" ht="12.75" customHeight="1" x14ac:dyDescent="0.3">
      <c r="A159" s="39"/>
      <c r="B159" s="190"/>
      <c r="C159" s="189"/>
      <c r="D159" s="317"/>
      <c r="E159" s="318"/>
      <c r="F159" s="180" t="str">
        <f>IF(D159="", "", IF(C159="User Defined", VLOOKUP(D159, '[1]User Defined'!$B$4:$D$103, 2, FALSE), VLOOKUP(D159, '[1]Device Database'!$B$4:$D$446, 2, FALSE)))</f>
        <v/>
      </c>
      <c r="G159" s="180" t="str">
        <f t="shared" ref="G159:G168" si="10">IF(F159&lt;&gt;"", F159*B159, "")</f>
        <v/>
      </c>
      <c r="H159" s="180" t="str">
        <f>IF(D159="", "", IF(C159="User Defined", VLOOKUP(D159, '[1]User Defined'!$B$4:$D$103, 3, FALSE), VLOOKUP(D159, '[1]Device Database'!$B$4:$D$446, 3, FALSE)))</f>
        <v/>
      </c>
      <c r="I159" s="180" t="str">
        <f t="shared" ref="I159:I168" si="11">IF(H159&lt;&gt;"", H159*B159, "")</f>
        <v/>
      </c>
      <c r="J159" s="188"/>
      <c r="K159" s="188"/>
      <c r="L159" s="187"/>
    </row>
    <row r="160" spans="1:12" ht="12.75" customHeight="1" x14ac:dyDescent="0.3">
      <c r="A160" s="39"/>
      <c r="B160" s="104"/>
      <c r="C160" s="184"/>
      <c r="D160" s="312"/>
      <c r="E160" s="313"/>
      <c r="F160" s="180" t="str">
        <f>IF(D160="", "", IF(C160="User Defined", VLOOKUP(D160, '[1]User Defined'!$B$4:$D$103, 2, FALSE), VLOOKUP(D160, '[1]Device Database'!$B$4:$D$446, 2, FALSE)))</f>
        <v/>
      </c>
      <c r="G160" s="180" t="str">
        <f t="shared" si="10"/>
        <v/>
      </c>
      <c r="H160" s="180" t="str">
        <f>IF(D160="", "", IF(C160="User Defined", VLOOKUP(D160, '[1]User Defined'!$B$4:$D$103, 3, FALSE), VLOOKUP(D160, '[1]Device Database'!$B$4:$D$446, 3, FALSE)))</f>
        <v/>
      </c>
      <c r="I160" s="180" t="str">
        <f t="shared" si="11"/>
        <v/>
      </c>
      <c r="J160" s="188"/>
      <c r="K160" s="188"/>
      <c r="L160" s="187"/>
    </row>
    <row r="161" spans="1:12" ht="12.75" customHeight="1" x14ac:dyDescent="0.3">
      <c r="A161" s="39"/>
      <c r="B161" s="104"/>
      <c r="C161" s="184"/>
      <c r="D161" s="312"/>
      <c r="E161" s="313"/>
      <c r="F161" s="180" t="str">
        <f>IF(D161="", "", IF(C161="User Defined", VLOOKUP(D161, '[1]User Defined'!$B$4:$D$103, 2, FALSE), VLOOKUP(D161, '[1]Device Database'!$B$4:$D$446, 2, FALSE)))</f>
        <v/>
      </c>
      <c r="G161" s="180" t="str">
        <f t="shared" si="10"/>
        <v/>
      </c>
      <c r="H161" s="180" t="str">
        <f>IF(D161="", "", IF(C161="User Defined", VLOOKUP(D161, '[1]User Defined'!$B$4:$D$103, 3, FALSE), VLOOKUP(D161, '[1]Device Database'!$B$4:$D$446, 3, FALSE)))</f>
        <v/>
      </c>
      <c r="I161" s="180" t="str">
        <f t="shared" si="11"/>
        <v/>
      </c>
      <c r="J161" s="188"/>
      <c r="K161" s="188"/>
      <c r="L161" s="187"/>
    </row>
    <row r="162" spans="1:12" ht="12.75" customHeight="1" x14ac:dyDescent="0.3">
      <c r="A162" s="39"/>
      <c r="B162" s="104"/>
      <c r="C162" s="184"/>
      <c r="D162" s="312"/>
      <c r="E162" s="313"/>
      <c r="F162" s="180" t="str">
        <f>IF(D162="", "", IF(C162="User Defined", VLOOKUP(D162, '[1]User Defined'!$B$4:$D$103, 2, FALSE), VLOOKUP(D162, '[1]Device Database'!$B$4:$D$446, 2, FALSE)))</f>
        <v/>
      </c>
      <c r="G162" s="180" t="str">
        <f t="shared" si="10"/>
        <v/>
      </c>
      <c r="H162" s="180" t="str">
        <f>IF(D162="", "", IF(C162="User Defined", VLOOKUP(D162, '[1]User Defined'!$B$4:$D$103, 3, FALSE), VLOOKUP(D162, '[1]Device Database'!$B$4:$D$446, 3, FALSE)))</f>
        <v/>
      </c>
      <c r="I162" s="180" t="str">
        <f t="shared" si="11"/>
        <v/>
      </c>
      <c r="J162" s="188"/>
      <c r="K162" s="188"/>
      <c r="L162" s="187"/>
    </row>
    <row r="163" spans="1:12" ht="12.75" customHeight="1" x14ac:dyDescent="0.3">
      <c r="A163" s="39"/>
      <c r="B163" s="104"/>
      <c r="C163" s="184"/>
      <c r="D163" s="312"/>
      <c r="E163" s="319"/>
      <c r="F163" s="180" t="str">
        <f>IF(D163="", "", IF(C163="User Defined", VLOOKUP(D163, '[1]User Defined'!$B$4:$D$103, 2, FALSE), VLOOKUP(D163, '[1]Device Database'!$B$4:$D$446, 2, FALSE)))</f>
        <v/>
      </c>
      <c r="G163" s="180" t="str">
        <f t="shared" si="10"/>
        <v/>
      </c>
      <c r="H163" s="180" t="str">
        <f>IF(D163="", "", IF(C163="User Defined", VLOOKUP(D163, '[1]User Defined'!$B$4:$D$103, 3, FALSE), VLOOKUP(D163, '[1]Device Database'!$B$4:$D$446, 3, FALSE)))</f>
        <v/>
      </c>
      <c r="I163" s="180" t="str">
        <f t="shared" si="11"/>
        <v/>
      </c>
      <c r="J163" s="188"/>
      <c r="K163" s="188"/>
      <c r="L163" s="187"/>
    </row>
    <row r="164" spans="1:12" ht="12" customHeight="1" x14ac:dyDescent="0.3">
      <c r="A164" s="39"/>
      <c r="B164" s="104"/>
      <c r="C164" s="184"/>
      <c r="D164" s="183" t="s">
        <v>413</v>
      </c>
      <c r="E164" s="182"/>
      <c r="F164" s="181"/>
      <c r="G164" s="180" t="str">
        <f t="shared" si="10"/>
        <v/>
      </c>
      <c r="H164" s="181"/>
      <c r="I164" s="180" t="str">
        <f t="shared" si="11"/>
        <v/>
      </c>
      <c r="J164" s="188"/>
      <c r="K164" s="188"/>
      <c r="L164" s="187"/>
    </row>
    <row r="165" spans="1:12" ht="12" customHeight="1" x14ac:dyDescent="0.3">
      <c r="A165" s="39"/>
      <c r="B165" s="104"/>
      <c r="C165" s="184"/>
      <c r="D165" s="183" t="s">
        <v>412</v>
      </c>
      <c r="E165" s="182"/>
      <c r="F165" s="181"/>
      <c r="G165" s="180" t="str">
        <f t="shared" si="10"/>
        <v/>
      </c>
      <c r="H165" s="181"/>
      <c r="I165" s="180" t="str">
        <f t="shared" si="11"/>
        <v/>
      </c>
      <c r="J165" s="188"/>
      <c r="K165" s="188"/>
      <c r="L165" s="187"/>
    </row>
    <row r="166" spans="1:12" ht="12.75" customHeight="1" x14ac:dyDescent="0.3">
      <c r="A166" s="39"/>
      <c r="B166" s="104"/>
      <c r="C166" s="185"/>
      <c r="D166" s="183" t="s">
        <v>411</v>
      </c>
      <c r="E166" s="182"/>
      <c r="F166" s="181"/>
      <c r="G166" s="180" t="str">
        <f t="shared" si="10"/>
        <v/>
      </c>
      <c r="H166" s="181"/>
      <c r="I166" s="180" t="str">
        <f t="shared" si="11"/>
        <v/>
      </c>
      <c r="J166" s="188"/>
      <c r="K166" s="188"/>
      <c r="L166" s="187"/>
    </row>
    <row r="167" spans="1:12" ht="12.75" customHeight="1" x14ac:dyDescent="0.3">
      <c r="A167" s="39"/>
      <c r="B167" s="104"/>
      <c r="C167" s="184"/>
      <c r="D167" s="183"/>
      <c r="E167" s="182"/>
      <c r="F167" s="181"/>
      <c r="G167" s="180" t="str">
        <f t="shared" si="10"/>
        <v/>
      </c>
      <c r="H167" s="181"/>
      <c r="I167" s="180" t="str">
        <f t="shared" si="11"/>
        <v/>
      </c>
      <c r="J167" s="188"/>
      <c r="K167" s="188"/>
      <c r="L167" s="187"/>
    </row>
    <row r="168" spans="1:12" ht="12.75" customHeight="1" x14ac:dyDescent="0.3">
      <c r="A168" s="39"/>
      <c r="B168" s="104"/>
      <c r="C168" s="184"/>
      <c r="D168" s="183"/>
      <c r="E168" s="182"/>
      <c r="F168" s="181"/>
      <c r="G168" s="180" t="str">
        <f t="shared" si="10"/>
        <v/>
      </c>
      <c r="H168" s="181"/>
      <c r="I168" s="180" t="str">
        <f t="shared" si="11"/>
        <v/>
      </c>
      <c r="J168" s="188"/>
      <c r="K168" s="188"/>
      <c r="L168" s="187"/>
    </row>
    <row r="169" spans="1:12" ht="12.75" customHeight="1" x14ac:dyDescent="0.3">
      <c r="A169" s="39"/>
      <c r="B169" s="315" t="str">
        <f>IF(E152="Doors (Low AC Drop)", "No Standby or Alarm current shown as circuit is used for door holders and will drop out during an AC power loss.", "")</f>
        <v/>
      </c>
      <c r="C169" s="315"/>
      <c r="D169" s="315"/>
      <c r="E169" s="315"/>
      <c r="F169" s="26" t="s">
        <v>410</v>
      </c>
      <c r="G169" s="179">
        <f>IF(E152="Doors (Low AC Drop)",0,SUM(G159:G168))</f>
        <v>0</v>
      </c>
      <c r="H169" s="26" t="s">
        <v>13</v>
      </c>
      <c r="I169" s="179">
        <f>IF(D152="Doors (Low AC Drop)",0,SUM(I159:I168))</f>
        <v>0</v>
      </c>
      <c r="J169" s="188"/>
      <c r="K169" s="188"/>
      <c r="L169" s="187"/>
    </row>
    <row r="170" spans="1:12" ht="30" customHeight="1" x14ac:dyDescent="0.3">
      <c r="A170" s="39"/>
      <c r="B170" s="316"/>
      <c r="C170" s="316"/>
      <c r="D170" s="316"/>
      <c r="E170" s="316"/>
      <c r="F170" s="219"/>
      <c r="G170" s="39"/>
      <c r="H170" s="219"/>
      <c r="I170" s="39"/>
      <c r="J170" s="188"/>
      <c r="K170" s="188"/>
      <c r="L170" s="187"/>
    </row>
    <row r="171" spans="1:12" ht="12" customHeight="1" x14ac:dyDescent="0.3">
      <c r="A171" s="39"/>
      <c r="B171" s="218" t="s">
        <v>430</v>
      </c>
      <c r="C171" s="217"/>
      <c r="D171" s="217"/>
      <c r="E171" s="215" t="s">
        <v>429</v>
      </c>
      <c r="F171" s="216">
        <v>3</v>
      </c>
      <c r="G171" s="216"/>
      <c r="H171" s="215" t="s">
        <v>428</v>
      </c>
      <c r="I171" s="214">
        <f>$I$10</f>
        <v>20.399999999999999</v>
      </c>
      <c r="J171" s="188"/>
      <c r="K171" s="188"/>
      <c r="L171" s="187"/>
    </row>
    <row r="172" spans="1:12" ht="3" customHeight="1" x14ac:dyDescent="0.3">
      <c r="A172" s="39"/>
      <c r="B172" s="213"/>
      <c r="C172" s="213"/>
      <c r="D172" s="213"/>
      <c r="E172" s="212"/>
      <c r="F172" s="211"/>
      <c r="G172" s="211"/>
      <c r="H172" s="211"/>
      <c r="I172" s="211"/>
      <c r="J172" s="188"/>
      <c r="K172" s="188"/>
      <c r="L172" s="187"/>
    </row>
    <row r="173" spans="1:12" ht="15" customHeight="1" x14ac:dyDescent="0.3">
      <c r="A173" s="39"/>
      <c r="B173" s="26" t="s">
        <v>427</v>
      </c>
      <c r="C173" s="210" t="s">
        <v>426</v>
      </c>
      <c r="D173" s="26" t="s">
        <v>425</v>
      </c>
      <c r="E173" s="310"/>
      <c r="F173" s="311"/>
      <c r="G173" s="26" t="s">
        <v>424</v>
      </c>
      <c r="H173" s="308"/>
      <c r="I173" s="309"/>
      <c r="J173" s="188"/>
      <c r="K173" s="188"/>
      <c r="L173" s="187"/>
    </row>
    <row r="174" spans="1:12" ht="9.9" customHeight="1" x14ac:dyDescent="0.3">
      <c r="A174" s="39"/>
      <c r="B174" s="39"/>
      <c r="C174" s="324" t="str">
        <f>IF(C173="Class A", "If Class A is selected NAC 2, NAC 4, &amp; NAC 6 will be the return circuit","")</f>
        <v/>
      </c>
      <c r="D174" s="324"/>
      <c r="E174" s="324"/>
      <c r="F174" s="324"/>
      <c r="G174" s="324"/>
      <c r="H174" s="209"/>
      <c r="I174" s="209"/>
      <c r="J174" s="188"/>
      <c r="K174" s="188"/>
      <c r="L174" s="187"/>
    </row>
    <row r="175" spans="1:12" ht="12" customHeight="1" x14ac:dyDescent="0.3">
      <c r="A175" s="39"/>
      <c r="B175" s="39"/>
      <c r="C175" s="208" t="s">
        <v>423</v>
      </c>
      <c r="D175" s="207" t="s">
        <v>422</v>
      </c>
      <c r="E175" s="207" t="s">
        <v>421</v>
      </c>
      <c r="F175" s="207" t="s">
        <v>420</v>
      </c>
      <c r="G175" s="207" t="s">
        <v>419</v>
      </c>
      <c r="H175" s="207" t="s">
        <v>418</v>
      </c>
      <c r="I175" s="206" t="s">
        <v>417</v>
      </c>
      <c r="J175" s="188"/>
      <c r="K175" s="188"/>
      <c r="L175" s="187"/>
    </row>
    <row r="176" spans="1:12" ht="12" customHeight="1" x14ac:dyDescent="0.3">
      <c r="A176" s="39"/>
      <c r="B176" s="205"/>
      <c r="C176" s="203" t="s">
        <v>416</v>
      </c>
      <c r="D176" s="204">
        <f>VLOOKUP(C176, $L$73:$M$80, 2)</f>
        <v>2.0099999999999998</v>
      </c>
      <c r="E176" s="203"/>
      <c r="F176" s="202">
        <f>((E176*2)/1000)*D176</f>
        <v>0</v>
      </c>
      <c r="G176" s="201">
        <f>IF(SUM(G180:G189)&gt;SUM(I180:I189),SUM(G180:G189),SUM(I180:I189))</f>
        <v>0</v>
      </c>
      <c r="H176" s="200">
        <f>I171-(G176*F176)</f>
        <v>20.399999999999999</v>
      </c>
      <c r="I176" s="199">
        <v>16</v>
      </c>
      <c r="J176" s="188"/>
      <c r="K176" s="188"/>
      <c r="L176" s="187"/>
    </row>
    <row r="177" spans="1:12" ht="9.9" customHeight="1" x14ac:dyDescent="0.3">
      <c r="A177" s="39"/>
      <c r="B177" s="197"/>
      <c r="C177" s="197"/>
      <c r="D177" s="197"/>
      <c r="E177" s="198"/>
      <c r="F177" s="197"/>
      <c r="G177" s="197"/>
      <c r="H177" s="197"/>
      <c r="I177" s="197"/>
      <c r="J177" s="188"/>
      <c r="K177" s="188"/>
      <c r="L177" s="187"/>
    </row>
    <row r="178" spans="1:12" ht="12" customHeight="1" x14ac:dyDescent="0.3">
      <c r="A178" s="39"/>
      <c r="B178" s="196"/>
      <c r="C178" s="195"/>
      <c r="D178" s="195" t="s">
        <v>415</v>
      </c>
      <c r="E178" s="195"/>
      <c r="F178" s="195" t="s">
        <v>20</v>
      </c>
      <c r="G178" s="195"/>
      <c r="H178" s="195" t="s">
        <v>21</v>
      </c>
      <c r="I178" s="194"/>
      <c r="J178" s="188"/>
      <c r="K178" s="188"/>
      <c r="L178" s="187"/>
    </row>
    <row r="179" spans="1:12" ht="12" customHeight="1" x14ac:dyDescent="0.3">
      <c r="A179" s="39"/>
      <c r="B179" s="193" t="s">
        <v>0</v>
      </c>
      <c r="C179" s="192" t="s">
        <v>414</v>
      </c>
      <c r="D179" s="314" t="s">
        <v>17</v>
      </c>
      <c r="E179" s="314"/>
      <c r="F179" s="192" t="s">
        <v>10</v>
      </c>
      <c r="G179" s="192" t="s">
        <v>11</v>
      </c>
      <c r="H179" s="192" t="s">
        <v>10</v>
      </c>
      <c r="I179" s="191" t="s">
        <v>11</v>
      </c>
      <c r="J179" s="188"/>
      <c r="K179" s="188"/>
      <c r="L179" s="187"/>
    </row>
    <row r="180" spans="1:12" ht="12.75" customHeight="1" x14ac:dyDescent="0.3">
      <c r="A180" s="39"/>
      <c r="B180" s="190"/>
      <c r="C180" s="189"/>
      <c r="D180" s="317"/>
      <c r="E180" s="318"/>
      <c r="F180" s="180" t="str">
        <f>IF(D180="", "", IF(C180="User Defined", VLOOKUP(D180, '[1]User Defined'!$B$4:$D$103, 2, FALSE), VLOOKUP(D180, '[1]Device Database'!$B$4:$D$446, 2, FALSE)))</f>
        <v/>
      </c>
      <c r="G180" s="180" t="str">
        <f t="shared" ref="G180:G189" si="12">IF(F180&lt;&gt;"", F180*B180, "")</f>
        <v/>
      </c>
      <c r="H180" s="180" t="str">
        <f>IF(D180="", "", IF(C180="User Defined", VLOOKUP(D180, '[1]User Defined'!$B$4:$D$103, 3, FALSE), VLOOKUP(D180, '[1]Device Database'!$B$4:$D$446, 3, FALSE)))</f>
        <v/>
      </c>
      <c r="I180" s="180" t="str">
        <f t="shared" ref="I180:I189" si="13">IF(H180&lt;&gt;"", H180*B180, "")</f>
        <v/>
      </c>
      <c r="J180" s="188"/>
      <c r="K180" s="188"/>
      <c r="L180" s="187"/>
    </row>
    <row r="181" spans="1:12" ht="12.75" customHeight="1" x14ac:dyDescent="0.3">
      <c r="A181" s="39"/>
      <c r="B181" s="104"/>
      <c r="C181" s="184"/>
      <c r="D181" s="312"/>
      <c r="E181" s="313"/>
      <c r="F181" s="180" t="str">
        <f>IF(D181="", "", IF(C181="User Defined", VLOOKUP(D181, '[1]User Defined'!$B$4:$D$103, 2, FALSE), VLOOKUP(D181, '[1]Device Database'!$B$4:$D$446, 2, FALSE)))</f>
        <v/>
      </c>
      <c r="G181" s="180" t="str">
        <f t="shared" si="12"/>
        <v/>
      </c>
      <c r="H181" s="180" t="str">
        <f>IF(D181="", "", IF(C181="User Defined", VLOOKUP(D181, '[1]User Defined'!$B$4:$D$103, 3, FALSE), VLOOKUP(D181, '[1]Device Database'!$B$4:$D$446, 3, FALSE)))</f>
        <v/>
      </c>
      <c r="I181" s="180" t="str">
        <f t="shared" si="13"/>
        <v/>
      </c>
      <c r="J181" s="188"/>
      <c r="K181" s="188"/>
      <c r="L181" s="187"/>
    </row>
    <row r="182" spans="1:12" ht="12.75" customHeight="1" x14ac:dyDescent="0.3">
      <c r="A182" s="178"/>
      <c r="B182" s="104"/>
      <c r="C182" s="184"/>
      <c r="D182" s="312"/>
      <c r="E182" s="313"/>
      <c r="F182" s="180" t="str">
        <f>IF(D182="", "", IF(C182="User Defined", VLOOKUP(D182, '[1]User Defined'!$B$4:$D$103, 2, FALSE), VLOOKUP(D182, '[1]Device Database'!$B$4:$D$446, 2, FALSE)))</f>
        <v/>
      </c>
      <c r="G182" s="180" t="str">
        <f t="shared" si="12"/>
        <v/>
      </c>
      <c r="H182" s="180" t="str">
        <f>IF(D182="", "", IF(C182="User Defined", VLOOKUP(D182, '[1]User Defined'!$B$4:$D$103, 3, FALSE), VLOOKUP(D182, '[1]Device Database'!$B$4:$D$446, 3, FALSE)))</f>
        <v/>
      </c>
      <c r="I182" s="180" t="str">
        <f t="shared" si="13"/>
        <v/>
      </c>
      <c r="J182" s="175"/>
      <c r="K182" s="175"/>
      <c r="L182" s="186"/>
    </row>
    <row r="183" spans="1:12" ht="12.75" customHeight="1" x14ac:dyDescent="0.3">
      <c r="A183" s="178"/>
      <c r="B183" s="104"/>
      <c r="C183" s="184"/>
      <c r="D183" s="312"/>
      <c r="E183" s="313"/>
      <c r="F183" s="180" t="str">
        <f>IF(D183="", "", IF(C183="User Defined", VLOOKUP(D183, '[1]User Defined'!$B$4:$D$103, 2, FALSE), VLOOKUP(D183, '[1]Device Database'!$B$4:$D$446, 2, FALSE)))</f>
        <v/>
      </c>
      <c r="G183" s="180" t="str">
        <f t="shared" si="12"/>
        <v/>
      </c>
      <c r="H183" s="180" t="str">
        <f>IF(D183="", "", IF(C183="User Defined", VLOOKUP(D183, '[1]User Defined'!$B$4:$D$103, 3, FALSE), VLOOKUP(D183, '[1]Device Database'!$B$4:$D$446, 3, FALSE)))</f>
        <v/>
      </c>
      <c r="I183" s="180" t="str">
        <f t="shared" si="13"/>
        <v/>
      </c>
      <c r="J183" s="175"/>
      <c r="K183" s="175"/>
      <c r="L183" s="174"/>
    </row>
    <row r="184" spans="1:12" ht="12.75" customHeight="1" x14ac:dyDescent="0.3">
      <c r="A184" s="178"/>
      <c r="B184" s="104"/>
      <c r="C184" s="184"/>
      <c r="D184" s="312"/>
      <c r="E184" s="319"/>
      <c r="F184" s="180" t="str">
        <f>IF(D184="", "", IF(C184="User Defined", VLOOKUP(D184, '[1]User Defined'!$B$4:$D$103, 2, FALSE), VLOOKUP(D184, '[1]Device Database'!$B$4:$D$446, 2, FALSE)))</f>
        <v/>
      </c>
      <c r="G184" s="180" t="str">
        <f t="shared" si="12"/>
        <v/>
      </c>
      <c r="H184" s="180" t="str">
        <f>IF(D184="", "", IF(C184="User Defined", VLOOKUP(D184, '[1]User Defined'!$B$4:$D$103, 3, FALSE), VLOOKUP(D184, '[1]Device Database'!$B$4:$D$446, 3, FALSE)))</f>
        <v/>
      </c>
      <c r="I184" s="180" t="str">
        <f t="shared" si="13"/>
        <v/>
      </c>
      <c r="J184" s="175"/>
      <c r="K184" s="175"/>
      <c r="L184" s="174"/>
    </row>
    <row r="185" spans="1:12" ht="12.75" customHeight="1" x14ac:dyDescent="0.3">
      <c r="A185" s="178"/>
      <c r="B185" s="104"/>
      <c r="C185" s="184"/>
      <c r="D185" s="183" t="s">
        <v>413</v>
      </c>
      <c r="E185" s="182"/>
      <c r="F185" s="181"/>
      <c r="G185" s="180" t="str">
        <f t="shared" si="12"/>
        <v/>
      </c>
      <c r="H185" s="181"/>
      <c r="I185" s="180" t="str">
        <f t="shared" si="13"/>
        <v/>
      </c>
      <c r="J185" s="175"/>
      <c r="K185" s="175"/>
      <c r="L185" s="174"/>
    </row>
    <row r="186" spans="1:12" ht="12.75" customHeight="1" x14ac:dyDescent="0.3">
      <c r="A186" s="178"/>
      <c r="B186" s="104"/>
      <c r="C186" s="184"/>
      <c r="D186" s="183" t="s">
        <v>412</v>
      </c>
      <c r="E186" s="182"/>
      <c r="F186" s="181"/>
      <c r="G186" s="180" t="str">
        <f t="shared" si="12"/>
        <v/>
      </c>
      <c r="H186" s="181"/>
      <c r="I186" s="180" t="str">
        <f t="shared" si="13"/>
        <v/>
      </c>
      <c r="J186" s="175"/>
      <c r="K186" s="175"/>
      <c r="L186" s="174"/>
    </row>
    <row r="187" spans="1:12" ht="12.75" customHeight="1" x14ac:dyDescent="0.3">
      <c r="A187" s="178"/>
      <c r="B187" s="104"/>
      <c r="C187" s="185"/>
      <c r="D187" s="183" t="s">
        <v>411</v>
      </c>
      <c r="E187" s="182"/>
      <c r="F187" s="181"/>
      <c r="G187" s="180" t="str">
        <f t="shared" si="12"/>
        <v/>
      </c>
      <c r="H187" s="181"/>
      <c r="I187" s="180" t="str">
        <f t="shared" si="13"/>
        <v/>
      </c>
      <c r="J187" s="175"/>
      <c r="K187" s="175"/>
      <c r="L187" s="174"/>
    </row>
    <row r="188" spans="1:12" ht="12.75" customHeight="1" x14ac:dyDescent="0.3">
      <c r="A188" s="178"/>
      <c r="B188" s="104"/>
      <c r="C188" s="184"/>
      <c r="D188" s="183"/>
      <c r="E188" s="182"/>
      <c r="F188" s="181"/>
      <c r="G188" s="180" t="str">
        <f t="shared" si="12"/>
        <v/>
      </c>
      <c r="H188" s="181"/>
      <c r="I188" s="180" t="str">
        <f t="shared" si="13"/>
        <v/>
      </c>
      <c r="J188" s="175"/>
      <c r="K188" s="175"/>
      <c r="L188" s="174"/>
    </row>
    <row r="189" spans="1:12" ht="12.75" customHeight="1" x14ac:dyDescent="0.3">
      <c r="A189" s="178"/>
      <c r="B189" s="104"/>
      <c r="C189" s="184"/>
      <c r="D189" s="183"/>
      <c r="E189" s="182"/>
      <c r="F189" s="181"/>
      <c r="G189" s="180" t="str">
        <f t="shared" si="12"/>
        <v/>
      </c>
      <c r="H189" s="181"/>
      <c r="I189" s="180" t="str">
        <f t="shared" si="13"/>
        <v/>
      </c>
      <c r="J189" s="175"/>
      <c r="K189" s="175"/>
      <c r="L189" s="174"/>
    </row>
    <row r="190" spans="1:12" ht="15" customHeight="1" x14ac:dyDescent="0.3">
      <c r="A190" s="178"/>
      <c r="B190" s="315" t="str">
        <f>IF(E173="Doors (Low AC Drop)", "No Standby or Alarm current shown as circuit is used for door holders and will drop out during an AC power loss.", "")</f>
        <v/>
      </c>
      <c r="C190" s="315"/>
      <c r="D190" s="315"/>
      <c r="E190" s="315"/>
      <c r="F190" s="26" t="s">
        <v>410</v>
      </c>
      <c r="G190" s="179">
        <f>IF(E173="Doors (Low AC Drop)",0,SUM(G180:G189))</f>
        <v>0</v>
      </c>
      <c r="H190" s="26" t="s">
        <v>13</v>
      </c>
      <c r="I190" s="179">
        <f>IF(D173="Doors (Low AC Drop)",0,SUM(I180:I189))</f>
        <v>0</v>
      </c>
      <c r="J190" s="175"/>
      <c r="K190" s="175"/>
      <c r="L190" s="174"/>
    </row>
    <row r="191" spans="1:12" ht="30" customHeight="1" x14ac:dyDescent="0.3">
      <c r="A191" s="178"/>
      <c r="B191" s="316"/>
      <c r="C191" s="316"/>
      <c r="D191" s="316"/>
      <c r="E191" s="316"/>
      <c r="F191" s="26"/>
      <c r="G191" s="177"/>
      <c r="H191" s="26"/>
      <c r="I191" s="177"/>
      <c r="J191" s="175"/>
      <c r="K191" s="175"/>
      <c r="L191" s="174"/>
    </row>
    <row r="192" spans="1:12" x14ac:dyDescent="0.3">
      <c r="A192" s="176"/>
      <c r="B192" s="51"/>
      <c r="C192" s="51"/>
      <c r="D192" s="51"/>
      <c r="E192" s="51"/>
      <c r="F192" s="51"/>
      <c r="G192" s="51"/>
      <c r="H192" s="51"/>
      <c r="I192" s="51"/>
      <c r="J192" s="175"/>
      <c r="K192" s="175"/>
      <c r="L192" s="174"/>
    </row>
  </sheetData>
  <sheetProtection selectLockedCells="1"/>
  <mergeCells count="79">
    <mergeCell ref="D184:E184"/>
    <mergeCell ref="D179:E179"/>
    <mergeCell ref="D162:E162"/>
    <mergeCell ref="D163:E163"/>
    <mergeCell ref="C174:G174"/>
    <mergeCell ref="E173:F173"/>
    <mergeCell ref="B169:E170"/>
    <mergeCell ref="D180:E180"/>
    <mergeCell ref="D181:E181"/>
    <mergeCell ref="D182:E182"/>
    <mergeCell ref="D97:E97"/>
    <mergeCell ref="D93:E93"/>
    <mergeCell ref="D92:E92"/>
    <mergeCell ref="B103:E104"/>
    <mergeCell ref="G14:I17"/>
    <mergeCell ref="D94:E94"/>
    <mergeCell ref="F2:G2"/>
    <mergeCell ref="F4:G4"/>
    <mergeCell ref="F6:G6"/>
    <mergeCell ref="F8:G8"/>
    <mergeCell ref="H173:I173"/>
    <mergeCell ref="H107:I107"/>
    <mergeCell ref="H131:I131"/>
    <mergeCell ref="H65:I65"/>
    <mergeCell ref="E65:F65"/>
    <mergeCell ref="D114:E114"/>
    <mergeCell ref="D158:E158"/>
    <mergeCell ref="B82:E83"/>
    <mergeCell ref="H86:I86"/>
    <mergeCell ref="C66:G66"/>
    <mergeCell ref="D72:E72"/>
    <mergeCell ref="D73:E73"/>
    <mergeCell ref="D74:E74"/>
    <mergeCell ref="D75:E75"/>
    <mergeCell ref="D76:E76"/>
    <mergeCell ref="D95:E95"/>
    <mergeCell ref="H18:J18"/>
    <mergeCell ref="F23:G23"/>
    <mergeCell ref="C87:G87"/>
    <mergeCell ref="I37:J37"/>
    <mergeCell ref="I38:J38"/>
    <mergeCell ref="I47:J47"/>
    <mergeCell ref="D71:E71"/>
    <mergeCell ref="B35:E35"/>
    <mergeCell ref="E86:F86"/>
    <mergeCell ref="E59:I59"/>
    <mergeCell ref="F18:G18"/>
    <mergeCell ref="H23:J23"/>
    <mergeCell ref="B190:E191"/>
    <mergeCell ref="B6:D10"/>
    <mergeCell ref="B18:D18"/>
    <mergeCell ref="D14:E14"/>
    <mergeCell ref="D16:E16"/>
    <mergeCell ref="D183:E183"/>
    <mergeCell ref="D161:E161"/>
    <mergeCell ref="D142:E142"/>
    <mergeCell ref="D159:E159"/>
    <mergeCell ref="D160:E160"/>
    <mergeCell ref="B23:D23"/>
    <mergeCell ref="C153:G153"/>
    <mergeCell ref="D96:E96"/>
    <mergeCell ref="B124:E125"/>
    <mergeCell ref="D141:E141"/>
    <mergeCell ref="C132:G132"/>
    <mergeCell ref="H152:I152"/>
    <mergeCell ref="E107:F107"/>
    <mergeCell ref="D140:E140"/>
    <mergeCell ref="D115:E115"/>
    <mergeCell ref="D116:E116"/>
    <mergeCell ref="D139:E139"/>
    <mergeCell ref="D137:E137"/>
    <mergeCell ref="E152:F152"/>
    <mergeCell ref="B148:E149"/>
    <mergeCell ref="D117:E117"/>
    <mergeCell ref="D138:E138"/>
    <mergeCell ref="D118:E118"/>
    <mergeCell ref="E131:F131"/>
    <mergeCell ref="C108:G108"/>
    <mergeCell ref="D113:E113"/>
  </mergeCells>
  <conditionalFormatting sqref="B24:B34">
    <cfRule type="cellIs" dxfId="13" priority="6" stopIfTrue="1" operator="greaterThan">
      <formula>31</formula>
    </cfRule>
  </conditionalFormatting>
  <conditionalFormatting sqref="D52">
    <cfRule type="cellIs" dxfId="12" priority="5" operator="greaterThan">
      <formula>$D$53</formula>
    </cfRule>
    <cfRule type="cellIs" dxfId="11" priority="9" operator="lessThan">
      <formula>$D$53</formula>
    </cfRule>
  </conditionalFormatting>
  <conditionalFormatting sqref="G35:G36 I35:I36">
    <cfRule type="cellIs" dxfId="10" priority="4" stopIfTrue="1" operator="greaterThan">
      <formula>1</formula>
    </cfRule>
  </conditionalFormatting>
  <conditionalFormatting sqref="G51 I51">
    <cfRule type="cellIs" dxfId="9" priority="7" stopIfTrue="1" operator="greaterThanOrEqual">
      <formula>10</formula>
    </cfRule>
    <cfRule type="cellIs" dxfId="8" priority="8" stopIfTrue="1" operator="lessThan">
      <formula>10</formula>
    </cfRule>
  </conditionalFormatting>
  <conditionalFormatting sqref="G82 I82 G103 I103 G124 I124 G148 I148 G169 I169 G190 I190 G39:G44 I39:I44">
    <cfRule type="cellIs" dxfId="7" priority="16" stopIfTrue="1" operator="greaterThan">
      <formula>3</formula>
    </cfRule>
  </conditionalFormatting>
  <conditionalFormatting sqref="G82 I82 G103 I103 G124 I124 G148 I148 G169 I169 G190 I190">
    <cfRule type="cellIs" dxfId="6" priority="3" operator="between">
      <formula>0</formula>
      <formula>3</formula>
    </cfRule>
  </conditionalFormatting>
  <conditionalFormatting sqref="H68">
    <cfRule type="cellIs" dxfId="5" priority="15" stopIfTrue="1" operator="lessThan">
      <formula>$I$68</formula>
    </cfRule>
  </conditionalFormatting>
  <conditionalFormatting sqref="H89">
    <cfRule type="cellIs" dxfId="4" priority="14" stopIfTrue="1" operator="lessThan">
      <formula>$I$89</formula>
    </cfRule>
  </conditionalFormatting>
  <conditionalFormatting sqref="H110">
    <cfRule type="cellIs" dxfId="3" priority="13" stopIfTrue="1" operator="lessThan">
      <formula>$I$110</formula>
    </cfRule>
  </conditionalFormatting>
  <conditionalFormatting sqref="H134">
    <cfRule type="cellIs" dxfId="2" priority="12" stopIfTrue="1" operator="lessThan">
      <formula>$I$134</formula>
    </cfRule>
  </conditionalFormatting>
  <conditionalFormatting sqref="H155">
    <cfRule type="cellIs" dxfId="1" priority="11" stopIfTrue="1" operator="lessThan">
      <formula>$I$155</formula>
    </cfRule>
  </conditionalFormatting>
  <conditionalFormatting sqref="H176">
    <cfRule type="cellIs" dxfId="0" priority="10" stopIfTrue="1" operator="lessThan">
      <formula>$I$176</formula>
    </cfRule>
  </conditionalFormatting>
  <dataValidations disablePrompts="1" count="6">
    <dataValidation type="list" allowBlank="1" showInputMessage="1" showErrorMessage="1" sqref="I6" xr:uid="{B56B7FC2-689D-47FF-B42F-EA137C323DCB}">
      <formula1>$L$20:$L$21</formula1>
    </dataValidation>
    <dataValidation type="list" allowBlank="1" showInputMessage="1" showErrorMessage="1" sqref="I8 C65 C86 C107 C131 C152 C173" xr:uid="{00000000-0002-0000-0000-000004000000}">
      <formula1>$L$18:$L$19</formula1>
    </dataValidation>
    <dataValidation type="list" allowBlank="1" showInputMessage="1" showErrorMessage="1" sqref="E107:F107 E173:F173 E131:F131 E65:F65 E86:F86 E152:F152" xr:uid="{00000000-0002-0000-0000-000003000000}">
      <formula1>$L$39:$L$45</formula1>
    </dataValidation>
    <dataValidation type="list" allowBlank="1" showInputMessage="1" showErrorMessage="1" sqref="C93:C97 C159:C163 C138:C142 C114:C118 C180:C184 C72:C76" xr:uid="{00000000-0002-0000-0000-000002000000}">
      <formula1>$L$62:$L$70</formula1>
    </dataValidation>
    <dataValidation type="list" allowBlank="1" showInputMessage="1" showErrorMessage="1" sqref="C89 C68 C134 C110 C176 C155" xr:uid="{00000000-0002-0000-0000-000001000000}">
      <formula1>$L$73:$L$80</formula1>
    </dataValidation>
    <dataValidation type="list" allowBlank="1" showInputMessage="1" showErrorMessage="1" sqref="E93:E96 E72:E75 E138:E141 E159:E162 E180:E183 D72:D76 D93:D97 D180:D184 D159:D163 D138:D142 D114:D118 E114:E117" xr:uid="{00000000-0002-0000-0000-000000000000}">
      <formula1>INDIRECT(SUBSTITUTE(C72," ","_"))</formula1>
    </dataValidation>
  </dataValidations>
  <printOptions horizontalCentered="1"/>
  <pageMargins left="0.25" right="0.25" top="0.25" bottom="0.25" header="0.3" footer="0.3"/>
  <pageSetup scale="65" orientation="portrait" r:id="rId1"/>
  <headerFooter>
    <oddFooter>&amp;L&amp;8Potter Electric Signal (C)2022&amp;C&amp;8&amp;P of &amp;N&amp;R&amp;8PSN-1000(E) Battery and Voltage Drop Calculation</oddFooter>
  </headerFooter>
  <rowBreaks count="2" manualBreakCount="2">
    <brk id="59" max="8" man="1"/>
    <brk id="126" max="8" man="1"/>
  </row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5"/>
  <sheetViews>
    <sheetView topLeftCell="A142" workbookViewId="0">
      <selection activeCell="B1" sqref="B1:D1"/>
    </sheetView>
  </sheetViews>
  <sheetFormatPr defaultColWidth="9.109375" defaultRowHeight="12" x14ac:dyDescent="0.25"/>
  <cols>
    <col min="1" max="1" width="1.5546875" style="2" customWidth="1"/>
    <col min="2" max="2" width="49.109375" style="2" customWidth="1"/>
    <col min="3" max="4" width="8.6640625" style="9" customWidth="1"/>
    <col min="5" max="12" width="9.109375" style="2"/>
    <col min="13" max="13" width="9.109375" style="11"/>
    <col min="14" max="16384" width="9.109375" style="2"/>
  </cols>
  <sheetData>
    <row r="1" spans="1:6" ht="24" customHeight="1" x14ac:dyDescent="0.3">
      <c r="A1" s="1"/>
      <c r="B1" s="332" t="s">
        <v>25</v>
      </c>
      <c r="C1" s="332"/>
      <c r="D1" s="332"/>
    </row>
    <row r="2" spans="1:6" ht="12" customHeight="1" x14ac:dyDescent="0.25">
      <c r="A2" s="1"/>
      <c r="B2" s="333" t="s">
        <v>38</v>
      </c>
      <c r="C2" s="333"/>
      <c r="D2" s="333"/>
    </row>
    <row r="3" spans="1:6" ht="12" customHeight="1" x14ac:dyDescent="0.3">
      <c r="A3" s="1"/>
      <c r="B3" s="5" t="s">
        <v>17</v>
      </c>
      <c r="C3" s="7" t="s">
        <v>2</v>
      </c>
      <c r="D3" s="7" t="s">
        <v>3</v>
      </c>
      <c r="F3" s="4"/>
    </row>
    <row r="4" spans="1:6" ht="12" customHeight="1" x14ac:dyDescent="0.3">
      <c r="A4" s="1"/>
      <c r="B4" s="3" t="s">
        <v>178</v>
      </c>
      <c r="C4" s="10">
        <v>0</v>
      </c>
      <c r="D4" s="10">
        <v>7.0000000000000007E-2</v>
      </c>
      <c r="F4" s="4"/>
    </row>
    <row r="5" spans="1:6" ht="12" customHeight="1" x14ac:dyDescent="0.3">
      <c r="A5" s="1"/>
      <c r="B5" s="6" t="s">
        <v>46</v>
      </c>
      <c r="C5" s="8">
        <v>0</v>
      </c>
      <c r="D5" s="8">
        <v>8.5999999999999993E-2</v>
      </c>
      <c r="F5" s="4"/>
    </row>
    <row r="6" spans="1:6" ht="12" customHeight="1" x14ac:dyDescent="0.3">
      <c r="A6" s="1"/>
      <c r="B6" s="6" t="s">
        <v>47</v>
      </c>
      <c r="C6" s="8">
        <v>0</v>
      </c>
      <c r="D6" s="8">
        <v>0.125</v>
      </c>
      <c r="F6" s="4"/>
    </row>
    <row r="7" spans="1:6" ht="12" customHeight="1" x14ac:dyDescent="0.3">
      <c r="A7" s="1"/>
      <c r="B7" s="6" t="s">
        <v>48</v>
      </c>
      <c r="C7" s="8">
        <v>0</v>
      </c>
      <c r="D7" s="8">
        <v>0.14399999999999999</v>
      </c>
      <c r="F7" s="4"/>
    </row>
    <row r="8" spans="1:6" ht="12" customHeight="1" x14ac:dyDescent="0.3">
      <c r="A8" s="1"/>
      <c r="B8" s="6" t="s">
        <v>49</v>
      </c>
      <c r="C8" s="8">
        <v>0</v>
      </c>
      <c r="D8" s="8">
        <v>0.189</v>
      </c>
      <c r="F8" s="4"/>
    </row>
    <row r="9" spans="1:6" ht="12" customHeight="1" x14ac:dyDescent="0.3">
      <c r="A9" s="1"/>
      <c r="B9" s="6" t="s">
        <v>50</v>
      </c>
      <c r="C9" s="8">
        <v>0</v>
      </c>
      <c r="D9" s="8">
        <v>0.24099999999999999</v>
      </c>
      <c r="F9" s="4"/>
    </row>
    <row r="10" spans="1:6" ht="12" customHeight="1" x14ac:dyDescent="0.3">
      <c r="A10" s="1"/>
      <c r="B10" s="6" t="s">
        <v>51</v>
      </c>
      <c r="C10" s="8">
        <v>0</v>
      </c>
      <c r="D10" s="8">
        <v>0.14299999999999999</v>
      </c>
      <c r="F10" s="4"/>
    </row>
    <row r="11" spans="1:6" ht="12" customHeight="1" x14ac:dyDescent="0.3">
      <c r="A11" s="1"/>
      <c r="B11" s="6" t="s">
        <v>52</v>
      </c>
      <c r="C11" s="8">
        <v>0</v>
      </c>
      <c r="D11" s="8">
        <v>0.14299999999999999</v>
      </c>
      <c r="F11" s="4"/>
    </row>
    <row r="12" spans="1:6" ht="12" customHeight="1" x14ac:dyDescent="0.3">
      <c r="A12" s="1"/>
      <c r="B12" s="6" t="s">
        <v>53</v>
      </c>
      <c r="C12" s="8">
        <v>0</v>
      </c>
      <c r="D12" s="8">
        <v>0.223</v>
      </c>
      <c r="F12" s="4"/>
    </row>
    <row r="13" spans="1:6" ht="12" customHeight="1" x14ac:dyDescent="0.3">
      <c r="A13" s="1"/>
      <c r="B13" s="6" t="s">
        <v>54</v>
      </c>
      <c r="C13" s="8">
        <v>0</v>
      </c>
      <c r="D13" s="8">
        <v>0.24299999999999999</v>
      </c>
      <c r="F13" s="4"/>
    </row>
    <row r="14" spans="1:6" ht="12" customHeight="1" x14ac:dyDescent="0.3">
      <c r="A14" s="1"/>
      <c r="B14" s="6" t="s">
        <v>55</v>
      </c>
      <c r="C14" s="8">
        <v>0</v>
      </c>
      <c r="D14" s="8">
        <v>0.313</v>
      </c>
      <c r="F14" s="4"/>
    </row>
    <row r="15" spans="1:6" ht="12" customHeight="1" x14ac:dyDescent="0.3">
      <c r="A15" s="1"/>
      <c r="B15" s="6" t="s">
        <v>56</v>
      </c>
      <c r="C15" s="8">
        <v>0</v>
      </c>
      <c r="D15" s="8">
        <v>0.34399999999999997</v>
      </c>
      <c r="F15" s="4"/>
    </row>
    <row r="16" spans="1:6" ht="12" customHeight="1" x14ac:dyDescent="0.3">
      <c r="A16" s="1"/>
      <c r="B16" s="6" t="s">
        <v>57</v>
      </c>
      <c r="C16" s="8">
        <v>0</v>
      </c>
      <c r="D16" s="8">
        <v>0.75</v>
      </c>
      <c r="F16" s="4"/>
    </row>
    <row r="17" spans="1:6" ht="12" customHeight="1" x14ac:dyDescent="0.3">
      <c r="A17" s="1"/>
      <c r="B17" s="6" t="s">
        <v>58</v>
      </c>
      <c r="C17" s="8">
        <v>0</v>
      </c>
      <c r="D17" s="8">
        <v>0.92</v>
      </c>
      <c r="F17" s="4"/>
    </row>
    <row r="18" spans="1:6" ht="12" customHeight="1" x14ac:dyDescent="0.3">
      <c r="A18" s="1"/>
      <c r="B18" s="6" t="s">
        <v>59</v>
      </c>
      <c r="C18" s="8">
        <v>0</v>
      </c>
      <c r="D18" s="8">
        <v>0.14099999999999999</v>
      </c>
      <c r="F18" s="4"/>
    </row>
    <row r="19" spans="1:6" ht="12" customHeight="1" x14ac:dyDescent="0.3">
      <c r="A19" s="1"/>
      <c r="B19" s="6" t="s">
        <v>60</v>
      </c>
      <c r="C19" s="8">
        <v>0</v>
      </c>
      <c r="D19" s="8">
        <v>0.17299999999999999</v>
      </c>
      <c r="F19" s="4"/>
    </row>
    <row r="20" spans="1:6" ht="12" customHeight="1" x14ac:dyDescent="0.3">
      <c r="A20" s="1"/>
      <c r="B20" s="6" t="s">
        <v>61</v>
      </c>
      <c r="C20" s="8">
        <v>0</v>
      </c>
      <c r="D20" s="8">
        <v>0.20599999999999999</v>
      </c>
      <c r="F20" s="4"/>
    </row>
    <row r="21" spans="1:6" ht="12" customHeight="1" x14ac:dyDescent="0.3">
      <c r="A21" s="1"/>
      <c r="B21" s="6" t="s">
        <v>62</v>
      </c>
      <c r="C21" s="8">
        <v>0</v>
      </c>
      <c r="D21" s="8">
        <v>0.13300000000000001</v>
      </c>
      <c r="F21" s="4"/>
    </row>
    <row r="22" spans="1:6" ht="12" customHeight="1" x14ac:dyDescent="0.3">
      <c r="A22" s="1"/>
      <c r="B22" s="6" t="s">
        <v>63</v>
      </c>
      <c r="C22" s="8">
        <v>0</v>
      </c>
      <c r="D22" s="8">
        <v>0.158</v>
      </c>
      <c r="F22" s="4"/>
    </row>
    <row r="23" spans="1:6" ht="12" customHeight="1" x14ac:dyDescent="0.3">
      <c r="A23" s="1"/>
      <c r="B23" s="6" t="s">
        <v>64</v>
      </c>
      <c r="C23" s="8">
        <v>0</v>
      </c>
      <c r="D23" s="8">
        <v>0.23100000000000001</v>
      </c>
      <c r="F23" s="4"/>
    </row>
    <row r="24" spans="1:6" ht="12" customHeight="1" x14ac:dyDescent="0.3">
      <c r="A24" s="1"/>
      <c r="B24" s="6" t="s">
        <v>65</v>
      </c>
      <c r="C24" s="8">
        <v>0</v>
      </c>
      <c r="D24" s="8">
        <v>0.27100000000000002</v>
      </c>
      <c r="F24" s="4"/>
    </row>
    <row r="25" spans="1:6" ht="12" customHeight="1" x14ac:dyDescent="0.3">
      <c r="A25" s="1"/>
      <c r="B25" s="6" t="s">
        <v>66</v>
      </c>
      <c r="C25" s="8">
        <v>0</v>
      </c>
      <c r="D25" s="8">
        <v>0.33800000000000002</v>
      </c>
      <c r="F25" s="4"/>
    </row>
    <row r="26" spans="1:6" ht="12" customHeight="1" x14ac:dyDescent="0.3">
      <c r="A26" s="1"/>
      <c r="B26" s="6" t="s">
        <v>67</v>
      </c>
      <c r="C26" s="8">
        <v>0</v>
      </c>
      <c r="D26" s="8">
        <v>0.14699999999999999</v>
      </c>
      <c r="F26" s="4"/>
    </row>
    <row r="27" spans="1:6" ht="12" customHeight="1" x14ac:dyDescent="0.3">
      <c r="A27" s="1"/>
      <c r="B27" s="6" t="s">
        <v>68</v>
      </c>
      <c r="C27" s="8">
        <v>0</v>
      </c>
      <c r="D27" s="8">
        <v>0.14699999999999999</v>
      </c>
      <c r="F27" s="4"/>
    </row>
    <row r="28" spans="1:6" ht="12" customHeight="1" x14ac:dyDescent="0.3">
      <c r="A28" s="1"/>
      <c r="B28" s="6" t="s">
        <v>69</v>
      </c>
      <c r="C28" s="8">
        <v>0</v>
      </c>
      <c r="D28" s="8">
        <v>0.16200000000000001</v>
      </c>
      <c r="F28" s="4"/>
    </row>
    <row r="29" spans="1:6" ht="12" customHeight="1" x14ac:dyDescent="0.3">
      <c r="A29" s="1"/>
      <c r="B29" s="6" t="s">
        <v>70</v>
      </c>
      <c r="C29" s="8">
        <v>0</v>
      </c>
      <c r="D29" s="8">
        <v>0.22800000000000001</v>
      </c>
      <c r="F29" s="4"/>
    </row>
    <row r="30" spans="1:6" ht="12" customHeight="1" x14ac:dyDescent="0.3">
      <c r="A30" s="1"/>
      <c r="B30" s="6" t="s">
        <v>71</v>
      </c>
      <c r="C30" s="8">
        <v>0</v>
      </c>
      <c r="D30" s="8">
        <v>0.23499999999999999</v>
      </c>
      <c r="F30" s="4"/>
    </row>
    <row r="31" spans="1:6" ht="12" customHeight="1" x14ac:dyDescent="0.3">
      <c r="A31" s="1"/>
      <c r="B31" s="6" t="s">
        <v>72</v>
      </c>
      <c r="C31" s="8">
        <v>0</v>
      </c>
      <c r="D31" s="8">
        <v>0.14699999999999999</v>
      </c>
      <c r="F31" s="4"/>
    </row>
    <row r="32" spans="1:6" ht="12" customHeight="1" x14ac:dyDescent="0.3">
      <c r="A32" s="1"/>
      <c r="B32" s="6" t="s">
        <v>90</v>
      </c>
      <c r="C32" s="8">
        <v>0</v>
      </c>
      <c r="D32" s="8">
        <v>0.14699999999999999</v>
      </c>
      <c r="F32" s="4"/>
    </row>
    <row r="33" spans="1:6" ht="12" customHeight="1" x14ac:dyDescent="0.3">
      <c r="A33" s="1"/>
      <c r="B33" s="6" t="s">
        <v>73</v>
      </c>
      <c r="C33" s="8">
        <v>0</v>
      </c>
      <c r="D33" s="8">
        <v>0.23499999999999999</v>
      </c>
      <c r="F33" s="4"/>
    </row>
    <row r="34" spans="1:6" ht="12" customHeight="1" x14ac:dyDescent="0.3">
      <c r="A34" s="1"/>
      <c r="B34" s="6" t="s">
        <v>74</v>
      </c>
      <c r="C34" s="8">
        <v>0</v>
      </c>
      <c r="D34" s="8">
        <v>0.30599999999999999</v>
      </c>
      <c r="F34" s="4"/>
    </row>
    <row r="35" spans="1:6" ht="12" customHeight="1" x14ac:dyDescent="0.3">
      <c r="A35" s="1"/>
      <c r="B35" s="6" t="s">
        <v>75</v>
      </c>
      <c r="C35" s="10">
        <v>0</v>
      </c>
      <c r="D35" s="10">
        <v>0.33600000000000002</v>
      </c>
      <c r="F35" s="4"/>
    </row>
    <row r="36" spans="1:6" ht="12" customHeight="1" x14ac:dyDescent="0.3">
      <c r="A36" s="1"/>
      <c r="B36" s="6" t="s">
        <v>76</v>
      </c>
      <c r="C36" s="8">
        <v>0</v>
      </c>
      <c r="D36" s="8">
        <v>0.19800000000000001</v>
      </c>
      <c r="F36" s="4"/>
    </row>
    <row r="37" spans="1:6" ht="12" customHeight="1" x14ac:dyDescent="0.3">
      <c r="A37" s="1"/>
      <c r="B37" s="6" t="s">
        <v>306</v>
      </c>
      <c r="C37" s="8">
        <v>0</v>
      </c>
      <c r="D37" s="8">
        <v>0.124</v>
      </c>
      <c r="F37" s="4"/>
    </row>
    <row r="38" spans="1:6" ht="12" customHeight="1" x14ac:dyDescent="0.3">
      <c r="A38" s="1"/>
      <c r="B38" s="6" t="s">
        <v>307</v>
      </c>
      <c r="C38" s="8">
        <v>0</v>
      </c>
      <c r="D38" s="8">
        <v>0.182</v>
      </c>
      <c r="F38" s="4"/>
    </row>
    <row r="39" spans="1:6" ht="12" customHeight="1" x14ac:dyDescent="0.3">
      <c r="A39" s="1"/>
      <c r="B39" s="6" t="s">
        <v>308</v>
      </c>
      <c r="C39" s="8">
        <v>0</v>
      </c>
      <c r="D39" s="8">
        <v>0.19500000000000001</v>
      </c>
      <c r="F39" s="4"/>
    </row>
    <row r="40" spans="1:6" ht="12" customHeight="1" x14ac:dyDescent="0.3">
      <c r="A40" s="1"/>
      <c r="B40" s="6" t="s">
        <v>309</v>
      </c>
      <c r="C40" s="8">
        <v>0</v>
      </c>
      <c r="D40" s="8">
        <v>0.29099999999999998</v>
      </c>
      <c r="F40" s="4"/>
    </row>
    <row r="41" spans="1:6" ht="12" customHeight="1" x14ac:dyDescent="0.3">
      <c r="A41" s="1"/>
      <c r="B41" s="6" t="s">
        <v>310</v>
      </c>
      <c r="C41" s="8">
        <v>0</v>
      </c>
      <c r="D41" s="8">
        <v>0.28000000000000003</v>
      </c>
      <c r="F41" s="4"/>
    </row>
    <row r="42" spans="1:6" ht="12" customHeight="1" x14ac:dyDescent="0.3">
      <c r="A42" s="1"/>
      <c r="B42" s="6" t="s">
        <v>311</v>
      </c>
      <c r="C42" s="8">
        <v>0</v>
      </c>
      <c r="D42" s="8">
        <v>0.32600000000000001</v>
      </c>
      <c r="F42" s="4"/>
    </row>
    <row r="43" spans="1:6" ht="12" customHeight="1" x14ac:dyDescent="0.3">
      <c r="A43" s="1"/>
      <c r="B43" s="6" t="s">
        <v>312</v>
      </c>
      <c r="C43" s="8">
        <v>0</v>
      </c>
      <c r="D43" s="8">
        <v>0.38400000000000001</v>
      </c>
      <c r="F43" s="4"/>
    </row>
    <row r="44" spans="1:6" ht="12" customHeight="1" x14ac:dyDescent="0.3">
      <c r="A44" s="1"/>
      <c r="B44" s="6" t="s">
        <v>313</v>
      </c>
      <c r="C44" s="8">
        <v>0</v>
      </c>
      <c r="D44" s="8">
        <v>0.47399999999999998</v>
      </c>
      <c r="F44" s="4"/>
    </row>
    <row r="45" spans="1:6" ht="12" customHeight="1" x14ac:dyDescent="0.3">
      <c r="A45" s="1"/>
      <c r="B45" s="6" t="s">
        <v>314</v>
      </c>
      <c r="C45" s="8">
        <v>0</v>
      </c>
      <c r="D45" s="8">
        <v>0.36499999999999999</v>
      </c>
      <c r="F45" s="4"/>
    </row>
    <row r="46" spans="1:6" ht="12" customHeight="1" x14ac:dyDescent="0.3">
      <c r="A46" s="1"/>
      <c r="B46" s="6" t="s">
        <v>315</v>
      </c>
      <c r="C46" s="8">
        <v>0</v>
      </c>
      <c r="D46" s="8">
        <v>0.39300000000000002</v>
      </c>
      <c r="F46" s="4"/>
    </row>
    <row r="47" spans="1:6" ht="12" customHeight="1" x14ac:dyDescent="0.3">
      <c r="A47" s="1"/>
      <c r="B47" s="6" t="s">
        <v>316</v>
      </c>
      <c r="C47" s="8">
        <v>0</v>
      </c>
      <c r="D47" s="8">
        <v>0.42699999999999999</v>
      </c>
      <c r="F47" s="4"/>
    </row>
    <row r="48" spans="1:6" ht="12" customHeight="1" x14ac:dyDescent="0.3">
      <c r="A48" s="1"/>
      <c r="B48" s="6" t="s">
        <v>317</v>
      </c>
      <c r="C48" s="8">
        <v>0</v>
      </c>
      <c r="D48" s="8">
        <v>0.52500000000000002</v>
      </c>
      <c r="F48" s="4"/>
    </row>
    <row r="49" spans="1:6" ht="12" customHeight="1" x14ac:dyDescent="0.3">
      <c r="A49" s="1"/>
      <c r="B49" s="6" t="s">
        <v>77</v>
      </c>
      <c r="C49" s="8">
        <v>0</v>
      </c>
      <c r="D49" s="8">
        <v>0.19800000000000001</v>
      </c>
      <c r="F49" s="4"/>
    </row>
    <row r="50" spans="1:6" ht="12" customHeight="1" x14ac:dyDescent="0.3">
      <c r="A50" s="1"/>
      <c r="B50" s="6" t="s">
        <v>190</v>
      </c>
      <c r="C50" s="8">
        <v>0</v>
      </c>
      <c r="D50" s="8">
        <v>0.192</v>
      </c>
      <c r="F50" s="4"/>
    </row>
    <row r="51" spans="1:6" ht="12" customHeight="1" x14ac:dyDescent="0.3">
      <c r="A51" s="1"/>
      <c r="B51" s="6" t="s">
        <v>191</v>
      </c>
      <c r="C51" s="8">
        <v>0</v>
      </c>
      <c r="D51" s="8">
        <v>0.192</v>
      </c>
      <c r="F51" s="4"/>
    </row>
    <row r="52" spans="1:6" ht="12" customHeight="1" x14ac:dyDescent="0.3">
      <c r="A52" s="1"/>
      <c r="B52" s="6" t="s">
        <v>194</v>
      </c>
      <c r="C52" s="8">
        <v>0</v>
      </c>
      <c r="D52" s="8">
        <v>0.14899999999999999</v>
      </c>
      <c r="F52" s="4"/>
    </row>
    <row r="53" spans="1:6" ht="12" customHeight="1" x14ac:dyDescent="0.3">
      <c r="A53" s="1"/>
      <c r="B53" s="6" t="s">
        <v>195</v>
      </c>
      <c r="C53" s="8">
        <v>0</v>
      </c>
      <c r="D53" s="8">
        <v>9.1999999999999998E-2</v>
      </c>
      <c r="F53" s="4"/>
    </row>
    <row r="54" spans="1:6" ht="12" customHeight="1" x14ac:dyDescent="0.3">
      <c r="A54" s="1"/>
      <c r="B54" s="6" t="s">
        <v>196</v>
      </c>
      <c r="C54" s="8">
        <v>0</v>
      </c>
      <c r="D54" s="8">
        <v>0.08</v>
      </c>
      <c r="F54" s="4"/>
    </row>
    <row r="55" spans="1:6" ht="12" customHeight="1" x14ac:dyDescent="0.3">
      <c r="A55" s="1"/>
      <c r="B55" s="6" t="s">
        <v>197</v>
      </c>
      <c r="C55" s="8">
        <v>0</v>
      </c>
      <c r="D55" s="8">
        <v>0.189</v>
      </c>
      <c r="F55" s="4"/>
    </row>
    <row r="56" spans="1:6" ht="12" customHeight="1" x14ac:dyDescent="0.3">
      <c r="A56" s="1"/>
      <c r="B56" s="6" t="s">
        <v>198</v>
      </c>
      <c r="C56" s="8">
        <v>0</v>
      </c>
      <c r="D56" s="8">
        <v>0.13200000000000001</v>
      </c>
      <c r="F56" s="4"/>
    </row>
    <row r="57" spans="1:6" ht="12" customHeight="1" x14ac:dyDescent="0.3">
      <c r="A57" s="1"/>
      <c r="B57" s="6" t="s">
        <v>199</v>
      </c>
      <c r="C57" s="8">
        <v>0</v>
      </c>
      <c r="D57" s="8">
        <v>0.12</v>
      </c>
      <c r="F57" s="4"/>
    </row>
    <row r="58" spans="1:6" ht="12" customHeight="1" x14ac:dyDescent="0.3">
      <c r="A58" s="1"/>
      <c r="B58" s="6" t="s">
        <v>200</v>
      </c>
      <c r="C58" s="8">
        <v>0</v>
      </c>
      <c r="D58" s="8">
        <v>0.218</v>
      </c>
      <c r="F58" s="4"/>
    </row>
    <row r="59" spans="1:6" ht="12" customHeight="1" x14ac:dyDescent="0.3">
      <c r="A59" s="1"/>
      <c r="B59" s="6" t="s">
        <v>201</v>
      </c>
      <c r="C59" s="8">
        <v>0</v>
      </c>
      <c r="D59" s="8">
        <v>0.161</v>
      </c>
      <c r="F59" s="4"/>
    </row>
    <row r="60" spans="1:6" ht="12" customHeight="1" x14ac:dyDescent="0.3">
      <c r="A60" s="1"/>
      <c r="B60" s="6" t="s">
        <v>202</v>
      </c>
      <c r="C60" s="8">
        <v>0</v>
      </c>
      <c r="D60" s="8">
        <v>0.14899999999999999</v>
      </c>
      <c r="F60" s="4"/>
    </row>
    <row r="61" spans="1:6" ht="12" customHeight="1" x14ac:dyDescent="0.3">
      <c r="A61" s="1"/>
      <c r="B61" s="6" t="s">
        <v>203</v>
      </c>
      <c r="C61" s="8">
        <v>0</v>
      </c>
      <c r="D61" s="8">
        <v>0.23300000000000001</v>
      </c>
      <c r="F61" s="4"/>
    </row>
    <row r="62" spans="1:6" ht="12" customHeight="1" x14ac:dyDescent="0.3">
      <c r="A62" s="1"/>
      <c r="B62" s="6" t="s">
        <v>204</v>
      </c>
      <c r="C62" s="8">
        <v>0</v>
      </c>
      <c r="D62" s="8">
        <v>0.17599999999999999</v>
      </c>
      <c r="F62" s="4"/>
    </row>
    <row r="63" spans="1:6" ht="12" customHeight="1" x14ac:dyDescent="0.3">
      <c r="A63" s="1"/>
      <c r="B63" s="6" t="s">
        <v>205</v>
      </c>
      <c r="C63" s="8">
        <v>0</v>
      </c>
      <c r="D63" s="8">
        <v>0.16400000000000001</v>
      </c>
      <c r="F63" s="4"/>
    </row>
    <row r="64" spans="1:6" ht="12" customHeight="1" x14ac:dyDescent="0.3">
      <c r="A64" s="1"/>
      <c r="B64" s="6" t="s">
        <v>206</v>
      </c>
      <c r="C64" s="8">
        <v>0</v>
      </c>
      <c r="D64" s="8">
        <v>0.26400000000000001</v>
      </c>
      <c r="F64" s="4"/>
    </row>
    <row r="65" spans="1:6" ht="12" customHeight="1" x14ac:dyDescent="0.3">
      <c r="A65" s="1"/>
      <c r="B65" s="6" t="s">
        <v>207</v>
      </c>
      <c r="C65" s="8">
        <v>0</v>
      </c>
      <c r="D65" s="8">
        <v>0.20699999999999999</v>
      </c>
      <c r="F65" s="4"/>
    </row>
    <row r="66" spans="1:6" ht="12" customHeight="1" x14ac:dyDescent="0.3">
      <c r="A66" s="1"/>
      <c r="B66" s="6" t="s">
        <v>208</v>
      </c>
      <c r="C66" s="8">
        <v>0</v>
      </c>
      <c r="D66" s="8">
        <v>0.19500000000000001</v>
      </c>
      <c r="F66" s="4"/>
    </row>
    <row r="67" spans="1:6" ht="12" customHeight="1" x14ac:dyDescent="0.3">
      <c r="A67" s="1"/>
      <c r="B67" s="6" t="s">
        <v>209</v>
      </c>
      <c r="C67" s="8">
        <v>0</v>
      </c>
      <c r="D67" s="8">
        <v>0.28299999999999997</v>
      </c>
      <c r="F67" s="4"/>
    </row>
    <row r="68" spans="1:6" ht="12" customHeight="1" x14ac:dyDescent="0.3">
      <c r="A68" s="1"/>
      <c r="B68" s="6" t="s">
        <v>210</v>
      </c>
      <c r="C68" s="8">
        <v>0</v>
      </c>
      <c r="D68" s="8">
        <v>0.22600000000000001</v>
      </c>
      <c r="F68" s="4"/>
    </row>
    <row r="69" spans="1:6" ht="12" customHeight="1" x14ac:dyDescent="0.3">
      <c r="A69" s="1"/>
      <c r="B69" s="6" t="s">
        <v>211</v>
      </c>
      <c r="C69" s="8">
        <v>0</v>
      </c>
      <c r="D69" s="8">
        <v>0.214</v>
      </c>
      <c r="F69" s="4"/>
    </row>
    <row r="70" spans="1:6" ht="12" customHeight="1" x14ac:dyDescent="0.3">
      <c r="A70" s="1"/>
      <c r="B70" s="6" t="s">
        <v>212</v>
      </c>
      <c r="C70" s="8">
        <v>0</v>
      </c>
      <c r="D70" s="9">
        <v>0.30299999999999999</v>
      </c>
      <c r="F70" s="4"/>
    </row>
    <row r="71" spans="1:6" ht="12" customHeight="1" x14ac:dyDescent="0.3">
      <c r="A71" s="1"/>
      <c r="B71" s="6" t="s">
        <v>213</v>
      </c>
      <c r="C71" s="8">
        <v>0</v>
      </c>
      <c r="D71" s="9">
        <v>0.21</v>
      </c>
      <c r="F71" s="4"/>
    </row>
    <row r="72" spans="1:6" ht="12" customHeight="1" x14ac:dyDescent="0.3">
      <c r="A72" s="1"/>
      <c r="B72" s="6" t="s">
        <v>214</v>
      </c>
      <c r="C72" s="8">
        <v>0</v>
      </c>
      <c r="D72" s="9">
        <v>0.182</v>
      </c>
      <c r="F72" s="4"/>
    </row>
    <row r="73" spans="1:6" ht="12" customHeight="1" x14ac:dyDescent="0.3">
      <c r="A73" s="1"/>
      <c r="B73" s="6" t="s">
        <v>215</v>
      </c>
      <c r="C73" s="8">
        <v>0</v>
      </c>
      <c r="D73" s="9">
        <v>0.33800000000000002</v>
      </c>
      <c r="F73" s="4"/>
    </row>
    <row r="74" spans="1:6" ht="12" customHeight="1" x14ac:dyDescent="0.3">
      <c r="A74" s="1"/>
      <c r="B74" s="6" t="s">
        <v>216</v>
      </c>
      <c r="C74" s="8">
        <v>0</v>
      </c>
      <c r="D74" s="9">
        <v>0.245</v>
      </c>
      <c r="F74" s="4"/>
    </row>
    <row r="75" spans="1:6" ht="12" customHeight="1" x14ac:dyDescent="0.3">
      <c r="A75" s="1"/>
      <c r="B75" s="6" t="s">
        <v>217</v>
      </c>
      <c r="C75" s="8">
        <v>0</v>
      </c>
      <c r="D75" s="9">
        <v>0.217</v>
      </c>
      <c r="F75" s="4"/>
    </row>
    <row r="76" spans="1:6" ht="12" customHeight="1" x14ac:dyDescent="0.3">
      <c r="A76" s="1"/>
      <c r="B76" s="6" t="s">
        <v>218</v>
      </c>
      <c r="C76" s="8">
        <v>0</v>
      </c>
      <c r="D76" s="9">
        <v>0.374</v>
      </c>
      <c r="F76" s="4"/>
    </row>
    <row r="77" spans="1:6" ht="12" customHeight="1" x14ac:dyDescent="0.3">
      <c r="A77" s="1"/>
      <c r="B77" s="6" t="s">
        <v>219</v>
      </c>
      <c r="C77" s="8">
        <v>0</v>
      </c>
      <c r="D77" s="9">
        <v>0.28100000000000003</v>
      </c>
      <c r="F77" s="4"/>
    </row>
    <row r="78" spans="1:6" ht="12" customHeight="1" x14ac:dyDescent="0.3">
      <c r="A78" s="1"/>
      <c r="B78" s="6" t="s">
        <v>220</v>
      </c>
      <c r="C78" s="8">
        <v>0</v>
      </c>
      <c r="D78" s="9">
        <v>0.253</v>
      </c>
      <c r="F78" s="4"/>
    </row>
    <row r="79" spans="1:6" ht="12" customHeight="1" x14ac:dyDescent="0.3">
      <c r="A79" s="1"/>
      <c r="B79" s="6" t="s">
        <v>221</v>
      </c>
      <c r="C79" s="8">
        <v>0</v>
      </c>
      <c r="D79" s="9">
        <v>0.39300000000000002</v>
      </c>
      <c r="F79" s="4"/>
    </row>
    <row r="80" spans="1:6" ht="12" customHeight="1" x14ac:dyDescent="0.3">
      <c r="A80" s="1"/>
      <c r="B80" s="6" t="s">
        <v>222</v>
      </c>
      <c r="C80" s="8">
        <v>0</v>
      </c>
      <c r="D80" s="9">
        <v>0.3</v>
      </c>
      <c r="F80" s="4"/>
    </row>
    <row r="81" spans="1:6" ht="12" customHeight="1" x14ac:dyDescent="0.3">
      <c r="A81" s="1"/>
      <c r="B81" s="6" t="s">
        <v>223</v>
      </c>
      <c r="C81" s="8">
        <v>0</v>
      </c>
      <c r="D81" s="9">
        <v>0.27200000000000002</v>
      </c>
      <c r="F81" s="4"/>
    </row>
    <row r="82" spans="1:6" ht="12" customHeight="1" x14ac:dyDescent="0.3">
      <c r="A82" s="1"/>
      <c r="B82" s="6" t="s">
        <v>224</v>
      </c>
      <c r="C82" s="8">
        <v>0</v>
      </c>
      <c r="D82" s="9">
        <v>0.41399999999999998</v>
      </c>
      <c r="F82" s="4"/>
    </row>
    <row r="83" spans="1:6" ht="12" customHeight="1" x14ac:dyDescent="0.3">
      <c r="A83" s="1"/>
      <c r="B83" s="6" t="s">
        <v>225</v>
      </c>
      <c r="C83" s="8">
        <v>0</v>
      </c>
      <c r="D83" s="9">
        <v>0.32100000000000001</v>
      </c>
      <c r="F83" s="4"/>
    </row>
    <row r="84" spans="1:6" ht="12" customHeight="1" x14ac:dyDescent="0.3">
      <c r="A84" s="1"/>
      <c r="B84" s="6" t="s">
        <v>226</v>
      </c>
      <c r="C84" s="8">
        <v>0</v>
      </c>
      <c r="D84" s="9">
        <v>0.29299999999999998</v>
      </c>
      <c r="F84" s="4"/>
    </row>
    <row r="85" spans="1:6" ht="12" customHeight="1" x14ac:dyDescent="0.3">
      <c r="A85" s="1"/>
      <c r="B85" s="6" t="s">
        <v>227</v>
      </c>
      <c r="C85" s="8">
        <v>0</v>
      </c>
      <c r="D85" s="9">
        <v>0.42799999999999999</v>
      </c>
      <c r="F85" s="4"/>
    </row>
    <row r="86" spans="1:6" ht="12" customHeight="1" x14ac:dyDescent="0.3">
      <c r="A86" s="1"/>
      <c r="B86" s="6" t="s">
        <v>228</v>
      </c>
      <c r="C86" s="8">
        <v>0</v>
      </c>
      <c r="D86" s="9">
        <v>0.33500000000000002</v>
      </c>
      <c r="F86" s="4"/>
    </row>
    <row r="87" spans="1:6" ht="12" customHeight="1" x14ac:dyDescent="0.3">
      <c r="A87" s="1"/>
      <c r="B87" s="6" t="s">
        <v>229</v>
      </c>
      <c r="C87" s="8">
        <v>0</v>
      </c>
      <c r="D87" s="9">
        <v>0.307</v>
      </c>
      <c r="F87" s="4"/>
    </row>
    <row r="88" spans="1:6" ht="12" customHeight="1" x14ac:dyDescent="0.3">
      <c r="A88" s="1"/>
      <c r="B88" s="6" t="s">
        <v>230</v>
      </c>
      <c r="C88" s="8">
        <v>0</v>
      </c>
      <c r="D88" s="8">
        <v>0.23799999999999999</v>
      </c>
      <c r="F88" s="4"/>
    </row>
    <row r="89" spans="1:6" ht="13.8" x14ac:dyDescent="0.3">
      <c r="A89" s="1"/>
      <c r="B89" s="6" t="s">
        <v>231</v>
      </c>
      <c r="C89" s="8">
        <v>0</v>
      </c>
      <c r="D89" s="8">
        <v>0.18099999999999999</v>
      </c>
      <c r="F89" s="4"/>
    </row>
    <row r="90" spans="1:6" x14ac:dyDescent="0.25">
      <c r="A90" s="1"/>
      <c r="B90" s="6" t="s">
        <v>232</v>
      </c>
      <c r="C90" s="8">
        <v>0</v>
      </c>
      <c r="D90" s="8">
        <v>0.16900000000000001</v>
      </c>
    </row>
    <row r="91" spans="1:6" x14ac:dyDescent="0.25">
      <c r="A91" s="1"/>
      <c r="B91" s="6" t="s">
        <v>233</v>
      </c>
      <c r="C91" s="8">
        <v>0</v>
      </c>
      <c r="D91" s="8">
        <v>0.248</v>
      </c>
    </row>
    <row r="92" spans="1:6" x14ac:dyDescent="0.25">
      <c r="A92" s="1"/>
      <c r="B92" s="6" t="s">
        <v>234</v>
      </c>
      <c r="C92" s="8">
        <v>0</v>
      </c>
      <c r="D92" s="8">
        <v>0.191</v>
      </c>
    </row>
    <row r="93" spans="1:6" x14ac:dyDescent="0.25">
      <c r="A93" s="1"/>
      <c r="B93" s="6" t="s">
        <v>235</v>
      </c>
      <c r="C93" s="8">
        <v>0</v>
      </c>
      <c r="D93" s="8">
        <v>0.17899999999999999</v>
      </c>
    </row>
    <row r="94" spans="1:6" x14ac:dyDescent="0.25">
      <c r="A94" s="1"/>
      <c r="B94" s="6" t="s">
        <v>236</v>
      </c>
      <c r="C94" s="8">
        <v>0</v>
      </c>
      <c r="D94" s="8">
        <v>0.26500000000000001</v>
      </c>
    </row>
    <row r="95" spans="1:6" x14ac:dyDescent="0.25">
      <c r="A95" s="1"/>
      <c r="B95" s="6" t="s">
        <v>237</v>
      </c>
      <c r="C95" s="8">
        <v>0</v>
      </c>
      <c r="D95" s="8">
        <v>0.20799999999999999</v>
      </c>
    </row>
    <row r="96" spans="1:6" x14ac:dyDescent="0.25">
      <c r="A96" s="1"/>
      <c r="B96" s="6" t="s">
        <v>238</v>
      </c>
      <c r="C96" s="8">
        <v>0</v>
      </c>
      <c r="D96" s="8">
        <v>0.19600000000000001</v>
      </c>
    </row>
    <row r="97" spans="1:4" x14ac:dyDescent="0.25">
      <c r="A97" s="1"/>
      <c r="B97" s="6" t="s">
        <v>239</v>
      </c>
      <c r="C97" s="8">
        <v>0</v>
      </c>
      <c r="D97" s="8">
        <v>0.27700000000000002</v>
      </c>
    </row>
    <row r="98" spans="1:4" x14ac:dyDescent="0.25">
      <c r="A98" s="1"/>
      <c r="B98" s="6" t="s">
        <v>240</v>
      </c>
      <c r="C98" s="8">
        <v>0</v>
      </c>
      <c r="D98" s="8">
        <v>0.22</v>
      </c>
    </row>
    <row r="99" spans="1:4" x14ac:dyDescent="0.25">
      <c r="A99" s="1"/>
      <c r="B99" s="6" t="s">
        <v>241</v>
      </c>
      <c r="C99" s="8">
        <v>0</v>
      </c>
      <c r="D99" s="8">
        <v>0.20799999999999999</v>
      </c>
    </row>
    <row r="100" spans="1:4" x14ac:dyDescent="0.25">
      <c r="A100" s="1"/>
      <c r="B100" s="6" t="s">
        <v>242</v>
      </c>
      <c r="C100" s="8">
        <v>0</v>
      </c>
      <c r="D100" s="8">
        <v>0.30499999999999999</v>
      </c>
    </row>
    <row r="101" spans="1:4" x14ac:dyDescent="0.25">
      <c r="A101" s="1"/>
      <c r="B101" s="6" t="s">
        <v>243</v>
      </c>
      <c r="C101" s="8">
        <v>0</v>
      </c>
      <c r="D101" s="8">
        <v>0.248</v>
      </c>
    </row>
    <row r="102" spans="1:4" ht="12" customHeight="1" x14ac:dyDescent="0.25">
      <c r="A102" s="1"/>
      <c r="B102" s="6" t="s">
        <v>244</v>
      </c>
      <c r="C102" s="8">
        <v>0</v>
      </c>
      <c r="D102" s="8">
        <v>0.23599999999999999</v>
      </c>
    </row>
    <row r="103" spans="1:4" x14ac:dyDescent="0.25">
      <c r="A103" s="1"/>
      <c r="B103" s="6" t="s">
        <v>245</v>
      </c>
      <c r="C103" s="8">
        <v>0</v>
      </c>
      <c r="D103" s="8">
        <v>0.313</v>
      </c>
    </row>
    <row r="104" spans="1:4" x14ac:dyDescent="0.25">
      <c r="A104" s="1"/>
      <c r="B104" s="6" t="s">
        <v>246</v>
      </c>
      <c r="C104" s="8">
        <v>0</v>
      </c>
      <c r="D104" s="8">
        <v>0.25600000000000001</v>
      </c>
    </row>
    <row r="105" spans="1:4" x14ac:dyDescent="0.25">
      <c r="A105" s="1"/>
      <c r="B105" s="6" t="s">
        <v>247</v>
      </c>
      <c r="C105" s="8">
        <v>0</v>
      </c>
      <c r="D105" s="8">
        <v>0.24399999999999999</v>
      </c>
    </row>
    <row r="106" spans="1:4" x14ac:dyDescent="0.25">
      <c r="A106" s="1"/>
      <c r="B106" s="6" t="s">
        <v>248</v>
      </c>
      <c r="C106" s="8">
        <v>0</v>
      </c>
      <c r="D106" s="9">
        <v>0.23799999999999999</v>
      </c>
    </row>
    <row r="107" spans="1:4" x14ac:dyDescent="0.25">
      <c r="A107" s="1"/>
      <c r="B107" s="6" t="s">
        <v>249</v>
      </c>
      <c r="C107" s="8">
        <v>0</v>
      </c>
      <c r="D107" s="9">
        <v>0.18099999999999999</v>
      </c>
    </row>
    <row r="108" spans="1:4" x14ac:dyDescent="0.25">
      <c r="A108" s="1"/>
      <c r="B108" s="6" t="s">
        <v>250</v>
      </c>
      <c r="C108" s="8">
        <v>0</v>
      </c>
      <c r="D108" s="9">
        <v>0.16900000000000001</v>
      </c>
    </row>
    <row r="109" spans="1:4" x14ac:dyDescent="0.25">
      <c r="A109" s="1"/>
      <c r="B109" s="6" t="s">
        <v>251</v>
      </c>
      <c r="C109" s="8">
        <v>0</v>
      </c>
      <c r="D109" s="9">
        <v>0.248</v>
      </c>
    </row>
    <row r="110" spans="1:4" x14ac:dyDescent="0.25">
      <c r="A110" s="1"/>
      <c r="B110" s="6" t="s">
        <v>252</v>
      </c>
      <c r="C110" s="8">
        <v>0</v>
      </c>
      <c r="D110" s="9">
        <v>0.191</v>
      </c>
    </row>
    <row r="111" spans="1:4" x14ac:dyDescent="0.25">
      <c r="A111" s="1"/>
      <c r="B111" s="6" t="s">
        <v>253</v>
      </c>
      <c r="C111" s="8">
        <v>0</v>
      </c>
      <c r="D111" s="9">
        <v>0.17899999999999999</v>
      </c>
    </row>
    <row r="112" spans="1:4" x14ac:dyDescent="0.25">
      <c r="A112" s="1"/>
      <c r="B112" s="6" t="s">
        <v>254</v>
      </c>
      <c r="C112" s="8">
        <v>0</v>
      </c>
      <c r="D112" s="9">
        <v>0.26500000000000001</v>
      </c>
    </row>
    <row r="113" spans="1:4" x14ac:dyDescent="0.25">
      <c r="A113" s="1"/>
      <c r="B113" s="6" t="s">
        <v>255</v>
      </c>
      <c r="C113" s="8">
        <v>0</v>
      </c>
      <c r="D113" s="9">
        <v>0.20799999999999999</v>
      </c>
    </row>
    <row r="114" spans="1:4" x14ac:dyDescent="0.25">
      <c r="A114" s="1"/>
      <c r="B114" s="6" t="s">
        <v>256</v>
      </c>
      <c r="C114" s="8">
        <v>0</v>
      </c>
      <c r="D114" s="9">
        <v>0.19600000000000001</v>
      </c>
    </row>
    <row r="115" spans="1:4" x14ac:dyDescent="0.25">
      <c r="A115" s="1"/>
      <c r="B115" s="6" t="s">
        <v>257</v>
      </c>
      <c r="C115" s="8">
        <v>0</v>
      </c>
      <c r="D115" s="9">
        <v>0.27700000000000002</v>
      </c>
    </row>
    <row r="116" spans="1:4" x14ac:dyDescent="0.25">
      <c r="A116" s="1"/>
      <c r="B116" s="6" t="s">
        <v>258</v>
      </c>
      <c r="C116" s="8">
        <v>0</v>
      </c>
      <c r="D116" s="9">
        <v>0.22</v>
      </c>
    </row>
    <row r="117" spans="1:4" x14ac:dyDescent="0.25">
      <c r="A117" s="1"/>
      <c r="B117" s="6" t="s">
        <v>259</v>
      </c>
      <c r="C117" s="8">
        <v>0</v>
      </c>
      <c r="D117" s="9">
        <v>0.20799999999999999</v>
      </c>
    </row>
    <row r="118" spans="1:4" x14ac:dyDescent="0.25">
      <c r="A118" s="1"/>
      <c r="B118" s="6" t="s">
        <v>260</v>
      </c>
      <c r="C118" s="8">
        <v>0</v>
      </c>
      <c r="D118" s="9">
        <v>0.30499999999999999</v>
      </c>
    </row>
    <row r="119" spans="1:4" x14ac:dyDescent="0.25">
      <c r="A119" s="1"/>
      <c r="B119" s="6" t="s">
        <v>261</v>
      </c>
      <c r="C119" s="8">
        <v>0</v>
      </c>
      <c r="D119" s="9">
        <v>0.248</v>
      </c>
    </row>
    <row r="120" spans="1:4" ht="12" customHeight="1" x14ac:dyDescent="0.25">
      <c r="A120" s="1"/>
      <c r="B120" s="6" t="s">
        <v>262</v>
      </c>
      <c r="C120" s="8">
        <v>0</v>
      </c>
      <c r="D120" s="9">
        <v>0.23599999999999999</v>
      </c>
    </row>
    <row r="121" spans="1:4" x14ac:dyDescent="0.25">
      <c r="A121" s="1"/>
      <c r="B121" s="6" t="s">
        <v>263</v>
      </c>
      <c r="C121" s="8">
        <v>0</v>
      </c>
      <c r="D121" s="9">
        <v>0.313</v>
      </c>
    </row>
    <row r="122" spans="1:4" x14ac:dyDescent="0.25">
      <c r="A122" s="1"/>
      <c r="B122" s="6" t="s">
        <v>264</v>
      </c>
      <c r="C122" s="8">
        <v>0</v>
      </c>
      <c r="D122" s="9">
        <v>0.25600000000000001</v>
      </c>
    </row>
    <row r="123" spans="1:4" ht="12" customHeight="1" x14ac:dyDescent="0.25">
      <c r="A123" s="1"/>
      <c r="B123" s="6" t="s">
        <v>265</v>
      </c>
      <c r="C123" s="8">
        <v>0</v>
      </c>
      <c r="D123" s="9">
        <v>0.24399999999999999</v>
      </c>
    </row>
    <row r="124" spans="1:4" ht="12" customHeight="1" x14ac:dyDescent="0.25">
      <c r="A124" s="1"/>
      <c r="B124" s="6" t="s">
        <v>266</v>
      </c>
      <c r="C124" s="8">
        <v>0</v>
      </c>
      <c r="D124" s="8">
        <v>0.16</v>
      </c>
    </row>
    <row r="125" spans="1:4" ht="12.75" customHeight="1" x14ac:dyDescent="0.25">
      <c r="A125" s="1"/>
      <c r="B125" s="6" t="s">
        <v>267</v>
      </c>
      <c r="C125" s="8">
        <v>0</v>
      </c>
      <c r="D125" s="8">
        <v>0.13800000000000001</v>
      </c>
    </row>
    <row r="126" spans="1:4" x14ac:dyDescent="0.25">
      <c r="A126" s="1"/>
      <c r="B126" s="6" t="s">
        <v>268</v>
      </c>
      <c r="C126" s="8">
        <v>0</v>
      </c>
      <c r="D126" s="8">
        <v>0.218</v>
      </c>
    </row>
    <row r="127" spans="1:4" x14ac:dyDescent="0.25">
      <c r="A127" s="1"/>
      <c r="B127" s="6" t="s">
        <v>269</v>
      </c>
      <c r="C127" s="8">
        <v>0</v>
      </c>
      <c r="D127" s="8">
        <v>0.20100000000000001</v>
      </c>
    </row>
    <row r="128" spans="1:4" x14ac:dyDescent="0.25">
      <c r="A128" s="1"/>
      <c r="B128" s="6" t="s">
        <v>270</v>
      </c>
      <c r="C128" s="8">
        <v>0</v>
      </c>
      <c r="D128" s="8">
        <v>0.27300000000000002</v>
      </c>
    </row>
    <row r="129" spans="1:4" x14ac:dyDescent="0.25">
      <c r="A129" s="1"/>
      <c r="B129" s="6" t="s">
        <v>271</v>
      </c>
      <c r="C129" s="8">
        <v>0</v>
      </c>
      <c r="D129" s="8">
        <v>0.25600000000000001</v>
      </c>
    </row>
    <row r="130" spans="1:4" x14ac:dyDescent="0.25">
      <c r="A130" s="1"/>
      <c r="B130" s="6" t="s">
        <v>272</v>
      </c>
      <c r="C130" s="8">
        <v>0</v>
      </c>
      <c r="D130" s="8">
        <v>0.41899999999999998</v>
      </c>
    </row>
    <row r="131" spans="1:4" x14ac:dyDescent="0.25">
      <c r="A131" s="1"/>
      <c r="B131" s="6" t="s">
        <v>273</v>
      </c>
      <c r="C131" s="8">
        <v>0</v>
      </c>
      <c r="D131" s="8">
        <v>0.40200000000000002</v>
      </c>
    </row>
    <row r="132" spans="1:4" x14ac:dyDescent="0.25">
      <c r="A132" s="1"/>
      <c r="B132" s="6" t="s">
        <v>318</v>
      </c>
      <c r="C132" s="8">
        <v>0</v>
      </c>
      <c r="D132" s="8">
        <v>0.124</v>
      </c>
    </row>
    <row r="133" spans="1:4" x14ac:dyDescent="0.25">
      <c r="A133" s="1"/>
      <c r="B133" s="6" t="s">
        <v>319</v>
      </c>
      <c r="C133" s="8">
        <v>0</v>
      </c>
      <c r="D133" s="8">
        <v>0.182</v>
      </c>
    </row>
    <row r="134" spans="1:4" x14ac:dyDescent="0.25">
      <c r="A134" s="1"/>
      <c r="B134" s="6" t="s">
        <v>320</v>
      </c>
      <c r="C134" s="8">
        <v>0</v>
      </c>
      <c r="D134" s="8">
        <v>0.19500000000000001</v>
      </c>
    </row>
    <row r="135" spans="1:4" x14ac:dyDescent="0.25">
      <c r="A135" s="1"/>
      <c r="B135" s="6" t="s">
        <v>321</v>
      </c>
      <c r="C135" s="8">
        <v>0</v>
      </c>
      <c r="D135" s="8">
        <v>0.29099999999999998</v>
      </c>
    </row>
    <row r="136" spans="1:4" x14ac:dyDescent="0.25">
      <c r="A136" s="1"/>
      <c r="B136" s="6" t="s">
        <v>322</v>
      </c>
      <c r="C136" s="8">
        <v>0</v>
      </c>
      <c r="D136" s="8">
        <v>0.28000000000000003</v>
      </c>
    </row>
    <row r="137" spans="1:4" x14ac:dyDescent="0.25">
      <c r="A137" s="1"/>
      <c r="B137" s="6" t="s">
        <v>323</v>
      </c>
      <c r="C137" s="8">
        <v>0</v>
      </c>
      <c r="D137" s="8">
        <v>0.32600000000000001</v>
      </c>
    </row>
    <row r="138" spans="1:4" x14ac:dyDescent="0.25">
      <c r="A138" s="1"/>
      <c r="B138" s="6" t="s">
        <v>324</v>
      </c>
      <c r="C138" s="8">
        <v>0</v>
      </c>
      <c r="D138" s="8">
        <v>0.38400000000000001</v>
      </c>
    </row>
    <row r="139" spans="1:4" x14ac:dyDescent="0.25">
      <c r="A139" s="1"/>
      <c r="B139" s="6" t="s">
        <v>325</v>
      </c>
      <c r="C139" s="8">
        <v>0</v>
      </c>
      <c r="D139" s="8">
        <v>0.47399999999999998</v>
      </c>
    </row>
    <row r="140" spans="1:4" x14ac:dyDescent="0.25">
      <c r="A140" s="1"/>
      <c r="B140" s="6" t="s">
        <v>326</v>
      </c>
      <c r="C140" s="8">
        <v>0</v>
      </c>
      <c r="D140" s="8">
        <v>0.36499999999999999</v>
      </c>
    </row>
    <row r="141" spans="1:4" x14ac:dyDescent="0.25">
      <c r="A141" s="1"/>
      <c r="B141" s="6" t="s">
        <v>327</v>
      </c>
      <c r="C141" s="8">
        <v>0</v>
      </c>
      <c r="D141" s="8">
        <v>0.39300000000000002</v>
      </c>
    </row>
    <row r="142" spans="1:4" x14ac:dyDescent="0.25">
      <c r="A142" s="1"/>
      <c r="B142" s="6" t="s">
        <v>328</v>
      </c>
      <c r="C142" s="8">
        <v>0</v>
      </c>
      <c r="D142" s="8">
        <v>0.42699999999999999</v>
      </c>
    </row>
    <row r="143" spans="1:4" x14ac:dyDescent="0.25">
      <c r="A143" s="1"/>
      <c r="B143" s="6" t="s">
        <v>329</v>
      </c>
      <c r="C143" s="8">
        <v>0</v>
      </c>
      <c r="D143" s="8">
        <v>0.52500000000000002</v>
      </c>
    </row>
    <row r="145" spans="2:12" ht="15.6" x14ac:dyDescent="0.3">
      <c r="B145" s="334" t="s">
        <v>24</v>
      </c>
      <c r="C145" s="334"/>
      <c r="D145" s="334"/>
    </row>
    <row r="146" spans="2:12" x14ac:dyDescent="0.25">
      <c r="B146" s="335"/>
      <c r="C146" s="335"/>
      <c r="D146" s="335"/>
    </row>
    <row r="147" spans="2:12" x14ac:dyDescent="0.25">
      <c r="B147" s="5" t="s">
        <v>17</v>
      </c>
      <c r="C147" s="7" t="s">
        <v>2</v>
      </c>
      <c r="D147" s="7" t="s">
        <v>3</v>
      </c>
    </row>
    <row r="148" spans="2:12" x14ac:dyDescent="0.25">
      <c r="B148" s="6" t="s">
        <v>130</v>
      </c>
      <c r="C148" s="8">
        <v>0</v>
      </c>
      <c r="D148" s="8">
        <v>4.2000000000000003E-2</v>
      </c>
    </row>
    <row r="149" spans="2:12" x14ac:dyDescent="0.25">
      <c r="B149" s="6" t="s">
        <v>131</v>
      </c>
      <c r="C149" s="8">
        <v>0</v>
      </c>
      <c r="D149" s="8">
        <v>5.8000000000000003E-2</v>
      </c>
    </row>
    <row r="150" spans="2:12" x14ac:dyDescent="0.25">
      <c r="B150" s="6" t="s">
        <v>132</v>
      </c>
      <c r="C150" s="8">
        <v>0</v>
      </c>
      <c r="D150" s="8">
        <v>9.7000000000000003E-2</v>
      </c>
      <c r="K150" s="9"/>
      <c r="L150" s="9"/>
    </row>
    <row r="151" spans="2:12" x14ac:dyDescent="0.25">
      <c r="B151" s="6" t="s">
        <v>133</v>
      </c>
      <c r="C151" s="8">
        <v>0</v>
      </c>
      <c r="D151" s="8">
        <v>0.11600000000000001</v>
      </c>
      <c r="K151" s="9"/>
      <c r="L151" s="9"/>
    </row>
    <row r="152" spans="2:12" x14ac:dyDescent="0.25">
      <c r="B152" s="6" t="s">
        <v>134</v>
      </c>
      <c r="C152" s="8">
        <v>0</v>
      </c>
      <c r="D152" s="8">
        <v>0.161</v>
      </c>
      <c r="K152" s="9"/>
      <c r="L152" s="9"/>
    </row>
    <row r="153" spans="2:12" ht="12" customHeight="1" x14ac:dyDescent="0.25">
      <c r="B153" s="6" t="s">
        <v>135</v>
      </c>
      <c r="C153" s="8">
        <v>0</v>
      </c>
      <c r="D153" s="8">
        <v>0.21299999999999999</v>
      </c>
      <c r="K153" s="9"/>
      <c r="L153" s="9"/>
    </row>
    <row r="154" spans="2:12" x14ac:dyDescent="0.25">
      <c r="B154" s="6" t="s">
        <v>136</v>
      </c>
      <c r="C154" s="8">
        <v>0</v>
      </c>
      <c r="D154" s="8">
        <v>0.12</v>
      </c>
      <c r="K154" s="9"/>
      <c r="L154" s="9"/>
    </row>
    <row r="155" spans="2:12" x14ac:dyDescent="0.25">
      <c r="B155" s="6" t="s">
        <v>137</v>
      </c>
      <c r="C155" s="8">
        <v>0</v>
      </c>
      <c r="D155" s="8">
        <v>0.12</v>
      </c>
      <c r="K155" s="9"/>
      <c r="L155" s="9"/>
    </row>
    <row r="156" spans="2:12" x14ac:dyDescent="0.25">
      <c r="B156" s="6" t="s">
        <v>138</v>
      </c>
      <c r="C156" s="8">
        <v>0</v>
      </c>
      <c r="D156" s="8">
        <v>0.2</v>
      </c>
      <c r="K156" s="9"/>
      <c r="L156" s="9"/>
    </row>
    <row r="157" spans="2:12" x14ac:dyDescent="0.25">
      <c r="B157" s="6" t="s">
        <v>139</v>
      </c>
      <c r="C157" s="8">
        <v>0</v>
      </c>
      <c r="D157" s="8">
        <v>0.22</v>
      </c>
      <c r="K157" s="9"/>
      <c r="L157" s="9"/>
    </row>
    <row r="158" spans="2:12" x14ac:dyDescent="0.25">
      <c r="B158" s="6" t="s">
        <v>140</v>
      </c>
      <c r="C158" s="8">
        <v>0</v>
      </c>
      <c r="D158" s="8">
        <v>0.28999999999999998</v>
      </c>
      <c r="K158" s="9"/>
      <c r="L158" s="9"/>
    </row>
    <row r="159" spans="2:12" x14ac:dyDescent="0.25">
      <c r="B159" s="6" t="s">
        <v>141</v>
      </c>
      <c r="C159" s="8">
        <v>0</v>
      </c>
      <c r="D159" s="8">
        <v>0.32100000000000001</v>
      </c>
      <c r="K159" s="9"/>
      <c r="L159" s="9"/>
    </row>
    <row r="160" spans="2:12" x14ac:dyDescent="0.25">
      <c r="B160" s="6" t="s">
        <v>142</v>
      </c>
      <c r="C160" s="8">
        <v>0</v>
      </c>
      <c r="D160" s="8">
        <v>0.17</v>
      </c>
    </row>
    <row r="161" spans="2:4" ht="12" customHeight="1" x14ac:dyDescent="0.25">
      <c r="B161" s="6" t="s">
        <v>143</v>
      </c>
      <c r="C161" s="8">
        <v>0</v>
      </c>
      <c r="D161" s="8">
        <v>4.7E-2</v>
      </c>
    </row>
    <row r="162" spans="2:4" x14ac:dyDescent="0.25">
      <c r="B162" s="6" t="s">
        <v>144</v>
      </c>
      <c r="C162" s="8">
        <v>0</v>
      </c>
      <c r="D162" s="8">
        <v>6.4000000000000001E-2</v>
      </c>
    </row>
    <row r="163" spans="2:4" x14ac:dyDescent="0.25">
      <c r="B163" s="6" t="s">
        <v>145</v>
      </c>
      <c r="C163" s="8">
        <v>0</v>
      </c>
      <c r="D163" s="8">
        <v>0.113</v>
      </c>
    </row>
    <row r="164" spans="2:4" x14ac:dyDescent="0.25">
      <c r="B164" s="6" t="s">
        <v>146</v>
      </c>
      <c r="C164" s="8">
        <v>0</v>
      </c>
      <c r="D164" s="8">
        <v>0.14499999999999999</v>
      </c>
    </row>
    <row r="165" spans="2:4" x14ac:dyDescent="0.25">
      <c r="B165" s="6" t="s">
        <v>147</v>
      </c>
      <c r="C165" s="8">
        <v>0</v>
      </c>
      <c r="D165" s="8">
        <v>0.17799999999999999</v>
      </c>
    </row>
    <row r="166" spans="2:4" x14ac:dyDescent="0.25">
      <c r="B166" s="6" t="s">
        <v>148</v>
      </c>
      <c r="C166" s="8">
        <v>0</v>
      </c>
      <c r="D166" s="8">
        <v>0.105</v>
      </c>
    </row>
    <row r="167" spans="2:4" x14ac:dyDescent="0.25">
      <c r="B167" s="6" t="s">
        <v>149</v>
      </c>
      <c r="C167" s="8">
        <v>0</v>
      </c>
      <c r="D167" s="8">
        <v>0.13</v>
      </c>
    </row>
    <row r="168" spans="2:4" ht="12" customHeight="1" x14ac:dyDescent="0.25">
      <c r="B168" s="6" t="s">
        <v>150</v>
      </c>
      <c r="C168" s="8">
        <v>0</v>
      </c>
      <c r="D168" s="8">
        <v>0.20300000000000001</v>
      </c>
    </row>
    <row r="169" spans="2:4" x14ac:dyDescent="0.25">
      <c r="B169" s="6" t="s">
        <v>151</v>
      </c>
      <c r="C169" s="8">
        <v>0</v>
      </c>
      <c r="D169" s="8">
        <v>0.24299999999999999</v>
      </c>
    </row>
    <row r="170" spans="2:4" x14ac:dyDescent="0.25">
      <c r="B170" s="6" t="s">
        <v>152</v>
      </c>
      <c r="C170" s="8">
        <v>0</v>
      </c>
      <c r="D170" s="8">
        <v>0.31</v>
      </c>
    </row>
    <row r="171" spans="2:4" x14ac:dyDescent="0.25">
      <c r="B171" s="6" t="s">
        <v>153</v>
      </c>
      <c r="C171" s="8">
        <v>0</v>
      </c>
      <c r="D171" s="8">
        <v>0.124</v>
      </c>
    </row>
    <row r="172" spans="2:4" x14ac:dyDescent="0.25">
      <c r="B172" s="6" t="s">
        <v>154</v>
      </c>
      <c r="C172" s="8">
        <v>0</v>
      </c>
      <c r="D172" s="8">
        <v>0.124</v>
      </c>
    </row>
    <row r="173" spans="2:4" x14ac:dyDescent="0.25">
      <c r="B173" s="6" t="s">
        <v>155</v>
      </c>
      <c r="C173" s="8">
        <v>0</v>
      </c>
      <c r="D173" s="8">
        <v>0.13900000000000001</v>
      </c>
    </row>
    <row r="174" spans="2:4" x14ac:dyDescent="0.25">
      <c r="B174" s="6" t="s">
        <v>156</v>
      </c>
      <c r="C174" s="8">
        <v>0</v>
      </c>
      <c r="D174" s="8">
        <v>0.20499999999999999</v>
      </c>
    </row>
    <row r="175" spans="2:4" x14ac:dyDescent="0.25">
      <c r="B175" s="6" t="s">
        <v>157</v>
      </c>
      <c r="C175" s="8">
        <v>0</v>
      </c>
      <c r="D175" s="8">
        <v>0.21199999999999999</v>
      </c>
    </row>
    <row r="176" spans="2:4" ht="12" customHeight="1" x14ac:dyDescent="0.25">
      <c r="B176" s="6" t="s">
        <v>158</v>
      </c>
      <c r="C176" s="8">
        <v>0</v>
      </c>
      <c r="D176" s="8">
        <v>0.124</v>
      </c>
    </row>
    <row r="177" spans="2:4" x14ac:dyDescent="0.25">
      <c r="B177" s="6" t="s">
        <v>159</v>
      </c>
      <c r="C177" s="8">
        <v>0</v>
      </c>
      <c r="D177" s="8">
        <v>0.124</v>
      </c>
    </row>
    <row r="178" spans="2:4" x14ac:dyDescent="0.25">
      <c r="B178" s="6" t="s">
        <v>160</v>
      </c>
      <c r="C178" s="8">
        <v>0</v>
      </c>
      <c r="D178" s="8">
        <v>0.21199999999999999</v>
      </c>
    </row>
    <row r="179" spans="2:4" x14ac:dyDescent="0.25">
      <c r="B179" s="6" t="s">
        <v>161</v>
      </c>
      <c r="C179" s="8">
        <v>0</v>
      </c>
      <c r="D179" s="8">
        <v>0.28299999999999997</v>
      </c>
    </row>
    <row r="180" spans="2:4" x14ac:dyDescent="0.25">
      <c r="B180" s="6" t="s">
        <v>162</v>
      </c>
      <c r="C180" s="8">
        <v>0</v>
      </c>
      <c r="D180" s="8">
        <v>0.313</v>
      </c>
    </row>
    <row r="181" spans="2:4" x14ac:dyDescent="0.25">
      <c r="B181" s="6" t="s">
        <v>160</v>
      </c>
      <c r="C181" s="8">
        <v>0</v>
      </c>
      <c r="D181" s="8">
        <v>0.17</v>
      </c>
    </row>
    <row r="182" spans="2:4" x14ac:dyDescent="0.25">
      <c r="B182" s="6" t="s">
        <v>331</v>
      </c>
      <c r="C182" s="8">
        <v>0</v>
      </c>
      <c r="D182" s="8">
        <v>0.16400000000000001</v>
      </c>
    </row>
    <row r="183" spans="2:4" x14ac:dyDescent="0.25">
      <c r="B183" s="6" t="s">
        <v>332</v>
      </c>
      <c r="C183" s="8">
        <v>0</v>
      </c>
      <c r="D183" s="8">
        <v>0.16400000000000001</v>
      </c>
    </row>
    <row r="184" spans="2:4" x14ac:dyDescent="0.25">
      <c r="B184" s="6" t="s">
        <v>163</v>
      </c>
      <c r="C184" s="8">
        <v>0</v>
      </c>
      <c r="D184" s="8">
        <v>7.8E-2</v>
      </c>
    </row>
    <row r="185" spans="2:4" x14ac:dyDescent="0.25">
      <c r="B185" s="6" t="s">
        <v>164</v>
      </c>
      <c r="C185" s="8">
        <v>0</v>
      </c>
      <c r="D185" s="8">
        <v>9.6000000000000002E-2</v>
      </c>
    </row>
    <row r="186" spans="2:4" x14ac:dyDescent="0.25">
      <c r="B186" s="6" t="s">
        <v>165</v>
      </c>
      <c r="C186" s="8">
        <v>0</v>
      </c>
      <c r="D186" s="8">
        <v>0.13700000000000001</v>
      </c>
    </row>
    <row r="187" spans="2:4" x14ac:dyDescent="0.25">
      <c r="B187" s="6" t="s">
        <v>166</v>
      </c>
      <c r="C187" s="8">
        <v>0</v>
      </c>
      <c r="D187" s="8">
        <v>0.18</v>
      </c>
    </row>
    <row r="188" spans="2:4" ht="12" customHeight="1" x14ac:dyDescent="0.25">
      <c r="B188" s="6" t="s">
        <v>167</v>
      </c>
      <c r="C188" s="8">
        <v>0</v>
      </c>
      <c r="D188" s="8">
        <v>0.224</v>
      </c>
    </row>
    <row r="189" spans="2:4" x14ac:dyDescent="0.25">
      <c r="B189" s="6" t="s">
        <v>169</v>
      </c>
      <c r="C189" s="8">
        <v>0</v>
      </c>
      <c r="D189" s="8">
        <v>0.12</v>
      </c>
    </row>
    <row r="190" spans="2:4" x14ac:dyDescent="0.25">
      <c r="B190" s="6" t="s">
        <v>168</v>
      </c>
      <c r="C190" s="8">
        <v>0</v>
      </c>
      <c r="D190" s="8">
        <v>0.12</v>
      </c>
    </row>
    <row r="191" spans="2:4" x14ac:dyDescent="0.25">
      <c r="B191" s="6" t="s">
        <v>170</v>
      </c>
      <c r="C191" s="8">
        <v>0</v>
      </c>
      <c r="D191" s="8">
        <v>0.2</v>
      </c>
    </row>
    <row r="192" spans="2:4" x14ac:dyDescent="0.25">
      <c r="B192" s="6" t="s">
        <v>171</v>
      </c>
      <c r="C192" s="8">
        <v>0</v>
      </c>
      <c r="D192" s="8">
        <v>0.22</v>
      </c>
    </row>
    <row r="193" spans="2:4" x14ac:dyDescent="0.25">
      <c r="B193" s="6" t="s">
        <v>172</v>
      </c>
      <c r="C193" s="8">
        <v>0</v>
      </c>
      <c r="D193" s="8">
        <v>0.28999999999999998</v>
      </c>
    </row>
    <row r="194" spans="2:4" x14ac:dyDescent="0.25">
      <c r="B194" s="6" t="s">
        <v>173</v>
      </c>
      <c r="C194" s="8">
        <v>0</v>
      </c>
      <c r="D194" s="8">
        <v>0.14799999999999999</v>
      </c>
    </row>
    <row r="195" spans="2:4" x14ac:dyDescent="0.25">
      <c r="B195" s="6" t="s">
        <v>174</v>
      </c>
      <c r="C195" s="8">
        <v>0</v>
      </c>
      <c r="D195" s="8">
        <v>0.28000000000000003</v>
      </c>
    </row>
    <row r="196" spans="2:4" x14ac:dyDescent="0.25">
      <c r="B196" s="6" t="s">
        <v>175</v>
      </c>
      <c r="C196" s="8">
        <v>0</v>
      </c>
      <c r="D196" s="8">
        <v>0.36</v>
      </c>
    </row>
    <row r="197" spans="2:4" x14ac:dyDescent="0.25">
      <c r="B197" s="6" t="s">
        <v>176</v>
      </c>
      <c r="C197" s="8">
        <v>0</v>
      </c>
      <c r="D197" s="8">
        <v>0.39700000000000002</v>
      </c>
    </row>
    <row r="198" spans="2:4" x14ac:dyDescent="0.25">
      <c r="B198" s="3" t="s">
        <v>274</v>
      </c>
      <c r="C198" s="10">
        <v>0</v>
      </c>
      <c r="D198" s="10">
        <v>6.0999999999999999E-2</v>
      </c>
    </row>
    <row r="199" spans="2:4" x14ac:dyDescent="0.25">
      <c r="B199" s="3" t="s">
        <v>275</v>
      </c>
      <c r="C199" s="10">
        <v>0</v>
      </c>
      <c r="D199" s="10">
        <v>0.10100000000000001</v>
      </c>
    </row>
    <row r="200" spans="2:4" x14ac:dyDescent="0.25">
      <c r="B200" s="3" t="s">
        <v>276</v>
      </c>
      <c r="C200" s="10">
        <v>0</v>
      </c>
      <c r="D200" s="10">
        <v>0.13100000000000001</v>
      </c>
    </row>
    <row r="201" spans="2:4" x14ac:dyDescent="0.25">
      <c r="B201" s="3" t="s">
        <v>277</v>
      </c>
      <c r="C201" s="10">
        <v>0</v>
      </c>
      <c r="D201" s="10">
        <v>0.14499999999999999</v>
      </c>
    </row>
    <row r="202" spans="2:4" ht="12" customHeight="1" x14ac:dyDescent="0.25">
      <c r="B202" s="3" t="s">
        <v>278</v>
      </c>
      <c r="C202" s="10">
        <v>0</v>
      </c>
      <c r="D202" s="10">
        <v>0.17599999999999999</v>
      </c>
    </row>
    <row r="203" spans="2:4" ht="12" customHeight="1" x14ac:dyDescent="0.25">
      <c r="B203" s="3" t="s">
        <v>279</v>
      </c>
      <c r="C203" s="10">
        <v>0</v>
      </c>
      <c r="D203" s="10">
        <v>0.19600000000000001</v>
      </c>
    </row>
    <row r="204" spans="2:4" x14ac:dyDescent="0.25">
      <c r="B204" s="3" t="s">
        <v>280</v>
      </c>
      <c r="C204" s="10">
        <v>0</v>
      </c>
      <c r="D204" s="10">
        <v>0.1</v>
      </c>
    </row>
    <row r="205" spans="2:4" x14ac:dyDescent="0.25">
      <c r="B205" s="3" t="s">
        <v>281</v>
      </c>
      <c r="C205" s="10">
        <v>0</v>
      </c>
      <c r="D205" s="10">
        <v>0.13500000000000001</v>
      </c>
    </row>
    <row r="206" spans="2:4" x14ac:dyDescent="0.25">
      <c r="B206" s="3" t="s">
        <v>282</v>
      </c>
      <c r="C206" s="10">
        <v>0</v>
      </c>
      <c r="D206" s="10">
        <v>0.17100000000000001</v>
      </c>
    </row>
    <row r="207" spans="2:4" x14ac:dyDescent="0.25">
      <c r="B207" s="3" t="s">
        <v>283</v>
      </c>
      <c r="C207" s="10">
        <v>0</v>
      </c>
      <c r="D207" s="10">
        <v>0.19</v>
      </c>
    </row>
    <row r="208" spans="2:4" x14ac:dyDescent="0.25">
      <c r="B208" s="3" t="s">
        <v>284</v>
      </c>
      <c r="C208" s="10">
        <v>0</v>
      </c>
      <c r="D208" s="10">
        <v>0.21099999999999999</v>
      </c>
    </row>
    <row r="209" spans="2:4" x14ac:dyDescent="0.25">
      <c r="B209" s="3" t="s">
        <v>285</v>
      </c>
      <c r="C209" s="10">
        <v>0</v>
      </c>
      <c r="D209" s="10">
        <v>0.22500000000000001</v>
      </c>
    </row>
    <row r="210" spans="2:4" x14ac:dyDescent="0.25">
      <c r="B210" s="3" t="s">
        <v>286</v>
      </c>
      <c r="C210" s="10">
        <v>0</v>
      </c>
      <c r="D210" s="10">
        <v>0.151</v>
      </c>
    </row>
    <row r="211" spans="2:4" x14ac:dyDescent="0.25">
      <c r="B211" s="3" t="s">
        <v>287</v>
      </c>
      <c r="C211" s="10">
        <v>0</v>
      </c>
      <c r="D211" s="10">
        <v>0.161</v>
      </c>
    </row>
    <row r="212" spans="2:4" x14ac:dyDescent="0.25">
      <c r="B212" s="3" t="s">
        <v>288</v>
      </c>
      <c r="C212" s="10">
        <v>0</v>
      </c>
      <c r="D212" s="10">
        <v>0.17799999999999999</v>
      </c>
    </row>
    <row r="213" spans="2:4" x14ac:dyDescent="0.25">
      <c r="B213" s="3" t="s">
        <v>289</v>
      </c>
      <c r="C213" s="10">
        <v>0</v>
      </c>
      <c r="D213" s="10">
        <v>0.19</v>
      </c>
    </row>
    <row r="214" spans="2:4" x14ac:dyDescent="0.25">
      <c r="B214" s="3" t="s">
        <v>290</v>
      </c>
      <c r="C214" s="10">
        <v>0</v>
      </c>
      <c r="D214" s="10">
        <v>0.218</v>
      </c>
    </row>
    <row r="215" spans="2:4" x14ac:dyDescent="0.25">
      <c r="B215" s="3" t="s">
        <v>291</v>
      </c>
      <c r="C215" s="10">
        <v>0</v>
      </c>
      <c r="D215" s="10">
        <v>0.22600000000000001</v>
      </c>
    </row>
    <row r="216" spans="2:4" x14ac:dyDescent="0.25">
      <c r="B216" s="3" t="s">
        <v>292</v>
      </c>
      <c r="C216" s="10">
        <v>0</v>
      </c>
      <c r="D216" s="10">
        <v>0.151</v>
      </c>
    </row>
    <row r="217" spans="2:4" x14ac:dyDescent="0.25">
      <c r="B217" s="3" t="s">
        <v>293</v>
      </c>
      <c r="C217" s="10">
        <v>0</v>
      </c>
      <c r="D217" s="10">
        <v>0.161</v>
      </c>
    </row>
    <row r="218" spans="2:4" x14ac:dyDescent="0.25">
      <c r="B218" s="3" t="s">
        <v>294</v>
      </c>
      <c r="C218" s="10">
        <v>0</v>
      </c>
      <c r="D218" s="10">
        <v>0.17799999999999999</v>
      </c>
    </row>
    <row r="219" spans="2:4" x14ac:dyDescent="0.25">
      <c r="B219" s="3" t="s">
        <v>295</v>
      </c>
      <c r="C219" s="10">
        <v>0</v>
      </c>
      <c r="D219" s="10">
        <v>0.19</v>
      </c>
    </row>
    <row r="220" spans="2:4" x14ac:dyDescent="0.25">
      <c r="B220" s="3" t="s">
        <v>296</v>
      </c>
      <c r="C220" s="10">
        <v>0</v>
      </c>
      <c r="D220" s="10">
        <v>0.218</v>
      </c>
    </row>
    <row r="221" spans="2:4" x14ac:dyDescent="0.25">
      <c r="B221" s="3" t="s">
        <v>297</v>
      </c>
      <c r="C221" s="10">
        <v>0</v>
      </c>
      <c r="D221" s="10">
        <v>0.22600000000000001</v>
      </c>
    </row>
    <row r="222" spans="2:4" x14ac:dyDescent="0.25">
      <c r="B222" s="3" t="s">
        <v>298</v>
      </c>
      <c r="C222" s="10">
        <v>0</v>
      </c>
      <c r="D222" s="10">
        <v>0.11600000000000001</v>
      </c>
    </row>
    <row r="223" spans="2:4" x14ac:dyDescent="0.25">
      <c r="B223" s="3" t="s">
        <v>299</v>
      </c>
      <c r="C223" s="10">
        <v>0</v>
      </c>
      <c r="D223" s="10">
        <v>0.17199999999999999</v>
      </c>
    </row>
    <row r="224" spans="2:4" x14ac:dyDescent="0.25">
      <c r="B224" s="3" t="s">
        <v>300</v>
      </c>
      <c r="C224" s="10">
        <v>0</v>
      </c>
      <c r="D224" s="10">
        <v>0.23400000000000001</v>
      </c>
    </row>
    <row r="225" spans="2:4" x14ac:dyDescent="0.25">
      <c r="B225" s="3" t="s">
        <v>301</v>
      </c>
      <c r="C225" s="10">
        <v>0</v>
      </c>
      <c r="D225" s="10">
        <v>0.34699999999999998</v>
      </c>
    </row>
    <row r="226" spans="2:4" x14ac:dyDescent="0.25">
      <c r="B226" s="6" t="s">
        <v>78</v>
      </c>
      <c r="C226" s="8">
        <v>0</v>
      </c>
      <c r="D226" s="8">
        <v>4.2000000000000003E-2</v>
      </c>
    </row>
    <row r="227" spans="2:4" x14ac:dyDescent="0.25">
      <c r="B227" s="6" t="s">
        <v>79</v>
      </c>
      <c r="C227" s="8">
        <v>0</v>
      </c>
      <c r="D227" s="8">
        <v>5.8000000000000003E-2</v>
      </c>
    </row>
    <row r="228" spans="2:4" x14ac:dyDescent="0.25">
      <c r="B228" s="6" t="s">
        <v>82</v>
      </c>
      <c r="C228" s="8">
        <v>0</v>
      </c>
      <c r="D228" s="8">
        <v>9.7000000000000003E-2</v>
      </c>
    </row>
    <row r="229" spans="2:4" x14ac:dyDescent="0.25">
      <c r="B229" s="6" t="s">
        <v>80</v>
      </c>
      <c r="C229" s="8">
        <v>0</v>
      </c>
      <c r="D229" s="8">
        <v>0.11600000000000001</v>
      </c>
    </row>
    <row r="230" spans="2:4" x14ac:dyDescent="0.25">
      <c r="B230" s="6" t="s">
        <v>81</v>
      </c>
      <c r="C230" s="8">
        <v>0</v>
      </c>
      <c r="D230" s="8">
        <v>0.161</v>
      </c>
    </row>
    <row r="231" spans="2:4" x14ac:dyDescent="0.25">
      <c r="B231" s="6" t="s">
        <v>83</v>
      </c>
      <c r="C231" s="8">
        <v>0</v>
      </c>
      <c r="D231" s="8">
        <v>0.21299999999999999</v>
      </c>
    </row>
    <row r="232" spans="2:4" x14ac:dyDescent="0.25">
      <c r="B232" s="6" t="s">
        <v>84</v>
      </c>
      <c r="C232" s="8">
        <v>0</v>
      </c>
      <c r="D232" s="8">
        <v>0.12</v>
      </c>
    </row>
    <row r="233" spans="2:4" x14ac:dyDescent="0.25">
      <c r="B233" s="6" t="s">
        <v>85</v>
      </c>
      <c r="C233" s="8">
        <v>0</v>
      </c>
      <c r="D233" s="8">
        <v>0.12</v>
      </c>
    </row>
    <row r="234" spans="2:4" x14ac:dyDescent="0.25">
      <c r="B234" s="6" t="s">
        <v>86</v>
      </c>
      <c r="C234" s="8">
        <v>0</v>
      </c>
      <c r="D234" s="8">
        <v>0.2</v>
      </c>
    </row>
    <row r="235" spans="2:4" x14ac:dyDescent="0.25">
      <c r="B235" s="6" t="s">
        <v>87</v>
      </c>
      <c r="C235" s="8">
        <v>0</v>
      </c>
      <c r="D235" s="8">
        <v>0.22</v>
      </c>
    </row>
    <row r="236" spans="2:4" x14ac:dyDescent="0.25">
      <c r="B236" s="6" t="s">
        <v>88</v>
      </c>
      <c r="C236" s="8">
        <v>0</v>
      </c>
      <c r="D236" s="8">
        <v>0.28999999999999998</v>
      </c>
    </row>
    <row r="237" spans="2:4" x14ac:dyDescent="0.25">
      <c r="B237" s="6" t="s">
        <v>89</v>
      </c>
      <c r="C237" s="8">
        <v>0</v>
      </c>
      <c r="D237" s="8">
        <v>0.32100000000000001</v>
      </c>
    </row>
    <row r="238" spans="2:4" x14ac:dyDescent="0.25">
      <c r="B238" s="6" t="s">
        <v>91</v>
      </c>
      <c r="C238" s="8">
        <v>0</v>
      </c>
      <c r="D238" s="8">
        <v>0.17</v>
      </c>
    </row>
    <row r="239" spans="2:4" x14ac:dyDescent="0.25">
      <c r="B239" s="6" t="s">
        <v>92</v>
      </c>
      <c r="C239" s="8">
        <v>0</v>
      </c>
      <c r="D239" s="8">
        <v>4.7E-2</v>
      </c>
    </row>
    <row r="240" spans="2:4" x14ac:dyDescent="0.25">
      <c r="B240" s="6" t="s">
        <v>93</v>
      </c>
      <c r="C240" s="8">
        <v>0</v>
      </c>
      <c r="D240" s="8">
        <v>6.4000000000000001E-2</v>
      </c>
    </row>
    <row r="241" spans="2:4" x14ac:dyDescent="0.25">
      <c r="B241" s="6" t="s">
        <v>94</v>
      </c>
      <c r="C241" s="8">
        <v>0</v>
      </c>
      <c r="D241" s="8">
        <v>0.113</v>
      </c>
    </row>
    <row r="242" spans="2:4" x14ac:dyDescent="0.25">
      <c r="B242" s="6" t="s">
        <v>95</v>
      </c>
      <c r="C242" s="8">
        <v>0</v>
      </c>
      <c r="D242" s="8">
        <v>0.14499999999999999</v>
      </c>
    </row>
    <row r="243" spans="2:4" x14ac:dyDescent="0.25">
      <c r="B243" s="6" t="s">
        <v>96</v>
      </c>
      <c r="C243" s="8">
        <v>0</v>
      </c>
      <c r="D243" s="8">
        <v>0.17799999999999999</v>
      </c>
    </row>
    <row r="244" spans="2:4" x14ac:dyDescent="0.25">
      <c r="B244" s="6" t="s">
        <v>97</v>
      </c>
      <c r="C244" s="8">
        <v>0</v>
      </c>
      <c r="D244" s="8">
        <v>0.105</v>
      </c>
    </row>
    <row r="245" spans="2:4" x14ac:dyDescent="0.25">
      <c r="B245" s="6" t="s">
        <v>98</v>
      </c>
      <c r="C245" s="8">
        <v>0</v>
      </c>
      <c r="D245" s="8">
        <v>0.13</v>
      </c>
    </row>
    <row r="246" spans="2:4" x14ac:dyDescent="0.25">
      <c r="B246" s="6" t="s">
        <v>99</v>
      </c>
      <c r="C246" s="8">
        <v>0</v>
      </c>
      <c r="D246" s="8">
        <v>0.20300000000000001</v>
      </c>
    </row>
    <row r="247" spans="2:4" x14ac:dyDescent="0.25">
      <c r="B247" s="6" t="s">
        <v>100</v>
      </c>
      <c r="C247" s="8">
        <v>0</v>
      </c>
      <c r="D247" s="8">
        <v>0.24299999999999999</v>
      </c>
    </row>
    <row r="248" spans="2:4" x14ac:dyDescent="0.25">
      <c r="B248" s="6" t="s">
        <v>101</v>
      </c>
      <c r="C248" s="8">
        <v>0</v>
      </c>
      <c r="D248" s="8">
        <v>0.31</v>
      </c>
    </row>
    <row r="249" spans="2:4" x14ac:dyDescent="0.25">
      <c r="B249" s="6" t="s">
        <v>102</v>
      </c>
      <c r="C249" s="8">
        <v>0</v>
      </c>
      <c r="D249" s="8">
        <v>0.124</v>
      </c>
    </row>
    <row r="250" spans="2:4" x14ac:dyDescent="0.25">
      <c r="B250" s="6" t="s">
        <v>103</v>
      </c>
      <c r="C250" s="8">
        <v>0</v>
      </c>
      <c r="D250" s="8">
        <v>0.124</v>
      </c>
    </row>
    <row r="251" spans="2:4" x14ac:dyDescent="0.25">
      <c r="B251" s="6" t="s">
        <v>104</v>
      </c>
      <c r="C251" s="8">
        <v>0</v>
      </c>
      <c r="D251" s="8">
        <v>0.13900000000000001</v>
      </c>
    </row>
    <row r="252" spans="2:4" x14ac:dyDescent="0.25">
      <c r="B252" s="6" t="s">
        <v>105</v>
      </c>
      <c r="C252" s="8">
        <v>0</v>
      </c>
      <c r="D252" s="8">
        <v>0.20499999999999999</v>
      </c>
    </row>
    <row r="253" spans="2:4" x14ac:dyDescent="0.25">
      <c r="B253" s="6" t="s">
        <v>106</v>
      </c>
      <c r="C253" s="8">
        <v>0</v>
      </c>
      <c r="D253" s="8">
        <v>0.21199999999999999</v>
      </c>
    </row>
    <row r="254" spans="2:4" x14ac:dyDescent="0.25">
      <c r="B254" s="6" t="s">
        <v>107</v>
      </c>
      <c r="C254" s="8">
        <v>0</v>
      </c>
      <c r="D254" s="8">
        <v>0.124</v>
      </c>
    </row>
    <row r="255" spans="2:4" x14ac:dyDescent="0.25">
      <c r="B255" s="6" t="s">
        <v>108</v>
      </c>
      <c r="C255" s="8">
        <v>0</v>
      </c>
      <c r="D255" s="8">
        <v>0.124</v>
      </c>
    </row>
    <row r="256" spans="2:4" x14ac:dyDescent="0.25">
      <c r="B256" s="6" t="s">
        <v>109</v>
      </c>
      <c r="C256" s="8">
        <v>0</v>
      </c>
      <c r="D256" s="8">
        <v>0.21199999999999999</v>
      </c>
    </row>
    <row r="257" spans="2:4" x14ac:dyDescent="0.25">
      <c r="B257" s="6" t="s">
        <v>110</v>
      </c>
      <c r="C257" s="8">
        <v>0</v>
      </c>
      <c r="D257" s="8">
        <v>0.28299999999999997</v>
      </c>
    </row>
    <row r="258" spans="2:4" x14ac:dyDescent="0.25">
      <c r="B258" s="6" t="s">
        <v>111</v>
      </c>
      <c r="C258" s="8">
        <v>0</v>
      </c>
      <c r="D258" s="8">
        <v>0.313</v>
      </c>
    </row>
    <row r="259" spans="2:4" x14ac:dyDescent="0.25">
      <c r="B259" s="6" t="s">
        <v>112</v>
      </c>
      <c r="C259" s="8">
        <v>0</v>
      </c>
      <c r="D259" s="8">
        <v>0.17</v>
      </c>
    </row>
    <row r="260" spans="2:4" x14ac:dyDescent="0.25">
      <c r="B260" s="6" t="s">
        <v>113</v>
      </c>
      <c r="C260" s="8">
        <v>0</v>
      </c>
      <c r="D260" s="8">
        <v>0.16400000000000001</v>
      </c>
    </row>
    <row r="261" spans="2:4" x14ac:dyDescent="0.25">
      <c r="B261" s="6" t="s">
        <v>114</v>
      </c>
      <c r="C261" s="8">
        <v>0</v>
      </c>
      <c r="D261" s="8">
        <v>7.8E-2</v>
      </c>
    </row>
    <row r="262" spans="2:4" x14ac:dyDescent="0.25">
      <c r="B262" s="6" t="s">
        <v>115</v>
      </c>
      <c r="C262" s="8">
        <v>0</v>
      </c>
      <c r="D262" s="8">
        <v>9.6000000000000002E-2</v>
      </c>
    </row>
    <row r="263" spans="2:4" x14ac:dyDescent="0.25">
      <c r="B263" s="6" t="s">
        <v>116</v>
      </c>
      <c r="C263" s="8">
        <v>0</v>
      </c>
      <c r="D263" s="8">
        <v>0.13700000000000001</v>
      </c>
    </row>
    <row r="264" spans="2:4" x14ac:dyDescent="0.25">
      <c r="B264" s="6" t="s">
        <v>117</v>
      </c>
      <c r="C264" s="8">
        <v>0</v>
      </c>
      <c r="D264" s="8">
        <v>0.18</v>
      </c>
    </row>
    <row r="265" spans="2:4" x14ac:dyDescent="0.25">
      <c r="B265" s="6" t="s">
        <v>118</v>
      </c>
      <c r="C265" s="8">
        <v>0</v>
      </c>
      <c r="D265" s="8">
        <v>0.224</v>
      </c>
    </row>
    <row r="266" spans="2:4" x14ac:dyDescent="0.25">
      <c r="B266" s="6" t="s">
        <v>120</v>
      </c>
      <c r="C266" s="8">
        <v>0</v>
      </c>
      <c r="D266" s="8">
        <v>0.12</v>
      </c>
    </row>
    <row r="267" spans="2:4" x14ac:dyDescent="0.25">
      <c r="B267" s="6" t="s">
        <v>121</v>
      </c>
      <c r="C267" s="8">
        <v>0</v>
      </c>
      <c r="D267" s="8">
        <v>0.12</v>
      </c>
    </row>
    <row r="268" spans="2:4" x14ac:dyDescent="0.25">
      <c r="B268" s="6" t="s">
        <v>122</v>
      </c>
      <c r="C268" s="8">
        <v>0</v>
      </c>
      <c r="D268" s="8">
        <v>0.2</v>
      </c>
    </row>
    <row r="269" spans="2:4" x14ac:dyDescent="0.25">
      <c r="B269" s="6" t="s">
        <v>123</v>
      </c>
      <c r="C269" s="8">
        <v>0</v>
      </c>
      <c r="D269" s="8">
        <v>0.22</v>
      </c>
    </row>
    <row r="270" spans="2:4" x14ac:dyDescent="0.25">
      <c r="B270" s="6" t="s">
        <v>124</v>
      </c>
      <c r="C270" s="8">
        <v>0</v>
      </c>
      <c r="D270" s="8">
        <v>0.28999999999999998</v>
      </c>
    </row>
    <row r="271" spans="2:4" x14ac:dyDescent="0.25">
      <c r="B271" s="6" t="s">
        <v>125</v>
      </c>
      <c r="C271" s="8">
        <v>0</v>
      </c>
      <c r="D271" s="8">
        <v>0.14799999999999999</v>
      </c>
    </row>
    <row r="272" spans="2:4" x14ac:dyDescent="0.25">
      <c r="B272" s="6" t="s">
        <v>126</v>
      </c>
      <c r="C272" s="8">
        <v>0</v>
      </c>
      <c r="D272" s="8">
        <v>0.28000000000000003</v>
      </c>
    </row>
    <row r="273" spans="2:4" x14ac:dyDescent="0.25">
      <c r="B273" s="6" t="s">
        <v>127</v>
      </c>
      <c r="C273" s="8">
        <v>0</v>
      </c>
      <c r="D273" s="8">
        <v>0.36</v>
      </c>
    </row>
    <row r="274" spans="2:4" x14ac:dyDescent="0.25">
      <c r="B274" s="6" t="s">
        <v>128</v>
      </c>
      <c r="C274" s="8">
        <v>0</v>
      </c>
      <c r="D274" s="8">
        <v>0.39700000000000002</v>
      </c>
    </row>
    <row r="275" spans="2:4" x14ac:dyDescent="0.25">
      <c r="B275" s="6"/>
      <c r="C275" s="8"/>
      <c r="D275" s="8"/>
    </row>
    <row r="276" spans="2:4" x14ac:dyDescent="0.25">
      <c r="B276" s="6"/>
      <c r="C276" s="8"/>
      <c r="D276" s="8"/>
    </row>
    <row r="277" spans="2:4" x14ac:dyDescent="0.25">
      <c r="B277" s="6"/>
      <c r="C277" s="8"/>
      <c r="D277" s="8"/>
    </row>
    <row r="278" spans="2:4" x14ac:dyDescent="0.25">
      <c r="B278" s="6"/>
      <c r="C278" s="8"/>
      <c r="D278" s="8"/>
    </row>
    <row r="279" spans="2:4" x14ac:dyDescent="0.25">
      <c r="B279" s="6"/>
      <c r="C279" s="8"/>
      <c r="D279" s="8"/>
    </row>
    <row r="280" spans="2:4" x14ac:dyDescent="0.25">
      <c r="B280" s="6"/>
      <c r="C280" s="8"/>
      <c r="D280" s="8"/>
    </row>
    <row r="281" spans="2:4" x14ac:dyDescent="0.25">
      <c r="B281" s="6"/>
      <c r="C281" s="8"/>
      <c r="D281" s="8"/>
    </row>
    <row r="282" spans="2:4" x14ac:dyDescent="0.25">
      <c r="B282" s="6"/>
      <c r="C282" s="8"/>
      <c r="D282" s="8"/>
    </row>
    <row r="283" spans="2:4" x14ac:dyDescent="0.25">
      <c r="B283" s="6"/>
      <c r="C283" s="8"/>
      <c r="D283" s="8"/>
    </row>
    <row r="284" spans="2:4" x14ac:dyDescent="0.25">
      <c r="B284" s="6"/>
      <c r="C284" s="8"/>
      <c r="D284" s="8"/>
    </row>
    <row r="285" spans="2:4" x14ac:dyDescent="0.25">
      <c r="B285" s="6"/>
      <c r="C285" s="8"/>
      <c r="D285" s="8"/>
    </row>
    <row r="286" spans="2:4" x14ac:dyDescent="0.25">
      <c r="B286" s="6"/>
      <c r="C286" s="8"/>
      <c r="D286" s="8"/>
    </row>
    <row r="287" spans="2:4" x14ac:dyDescent="0.25">
      <c r="B287" s="6"/>
      <c r="C287" s="8"/>
      <c r="D287" s="8"/>
    </row>
    <row r="289" spans="2:4" ht="15.6" x14ac:dyDescent="0.3">
      <c r="B289" s="15" t="s">
        <v>22</v>
      </c>
      <c r="C289" s="16"/>
      <c r="D289" s="17"/>
    </row>
    <row r="290" spans="2:4" x14ac:dyDescent="0.25">
      <c r="B290" s="5" t="s">
        <v>17</v>
      </c>
      <c r="C290" s="7" t="s">
        <v>2</v>
      </c>
      <c r="D290" s="7" t="s">
        <v>3</v>
      </c>
    </row>
    <row r="291" spans="2:4" x14ac:dyDescent="0.25">
      <c r="B291" s="3" t="s">
        <v>302</v>
      </c>
      <c r="C291" s="10">
        <v>0</v>
      </c>
      <c r="D291" s="10">
        <v>8.6999999999999994E-2</v>
      </c>
    </row>
    <row r="292" spans="2:4" x14ac:dyDescent="0.25">
      <c r="B292" s="3" t="s">
        <v>303</v>
      </c>
      <c r="C292" s="10">
        <v>0</v>
      </c>
      <c r="D292" s="10">
        <v>0.03</v>
      </c>
    </row>
    <row r="293" spans="2:4" x14ac:dyDescent="0.25">
      <c r="B293" s="3" t="s">
        <v>304</v>
      </c>
      <c r="C293" s="10">
        <v>0</v>
      </c>
      <c r="D293" s="10">
        <v>1.7999999999999999E-2</v>
      </c>
    </row>
    <row r="294" spans="2:4" x14ac:dyDescent="0.25">
      <c r="B294" s="6" t="s">
        <v>177</v>
      </c>
      <c r="C294" s="8">
        <v>0</v>
      </c>
      <c r="D294" s="8">
        <v>2.9000000000000001E-2</v>
      </c>
    </row>
    <row r="295" spans="2:4" x14ac:dyDescent="0.25">
      <c r="B295" s="6" t="s">
        <v>180</v>
      </c>
      <c r="C295" s="8">
        <v>0</v>
      </c>
      <c r="D295" s="8">
        <v>9.9400000000000002E-2</v>
      </c>
    </row>
    <row r="296" spans="2:4" x14ac:dyDescent="0.25">
      <c r="B296" s="6" t="s">
        <v>181</v>
      </c>
      <c r="C296" s="8">
        <v>0</v>
      </c>
      <c r="D296" s="8">
        <v>0.15579999999999999</v>
      </c>
    </row>
    <row r="297" spans="2:4" x14ac:dyDescent="0.25">
      <c r="B297" s="6" t="s">
        <v>182</v>
      </c>
      <c r="C297" s="8">
        <v>0</v>
      </c>
      <c r="D297" s="8">
        <v>0.10009999999999999</v>
      </c>
    </row>
    <row r="298" spans="2:4" x14ac:dyDescent="0.25">
      <c r="B298" s="6" t="s">
        <v>183</v>
      </c>
      <c r="C298" s="8">
        <v>0</v>
      </c>
      <c r="D298" s="8">
        <v>0.15720000000000001</v>
      </c>
    </row>
    <row r="299" spans="2:4" x14ac:dyDescent="0.25">
      <c r="B299" s="6" t="s">
        <v>129</v>
      </c>
      <c r="C299" s="8">
        <v>0</v>
      </c>
      <c r="D299" s="8">
        <v>2.9000000000000001E-2</v>
      </c>
    </row>
    <row r="300" spans="2:4" x14ac:dyDescent="0.25">
      <c r="B300" s="6" t="s">
        <v>184</v>
      </c>
      <c r="C300" s="8">
        <v>0</v>
      </c>
      <c r="D300" s="8">
        <v>9.9400000000000002E-2</v>
      </c>
    </row>
    <row r="301" spans="2:4" x14ac:dyDescent="0.25">
      <c r="B301" s="6" t="s">
        <v>185</v>
      </c>
      <c r="C301" s="8">
        <v>0</v>
      </c>
      <c r="D301" s="8">
        <v>0.15579999999999999</v>
      </c>
    </row>
    <row r="302" spans="2:4" x14ac:dyDescent="0.25">
      <c r="B302" s="6" t="s">
        <v>186</v>
      </c>
      <c r="C302" s="8">
        <v>0</v>
      </c>
      <c r="D302" s="8">
        <v>0.10009999999999999</v>
      </c>
    </row>
    <row r="303" spans="2:4" x14ac:dyDescent="0.25">
      <c r="B303" s="6" t="s">
        <v>187</v>
      </c>
      <c r="C303" s="8">
        <v>0</v>
      </c>
      <c r="D303" s="8">
        <v>0.15720000000000001</v>
      </c>
    </row>
    <row r="304" spans="2:4" x14ac:dyDescent="0.25">
      <c r="B304" s="6"/>
      <c r="C304" s="8"/>
      <c r="D304" s="8"/>
    </row>
    <row r="306" spans="2:4" ht="15.6" x14ac:dyDescent="0.3">
      <c r="B306" s="15" t="s">
        <v>26</v>
      </c>
      <c r="C306" s="16"/>
      <c r="D306" s="17"/>
    </row>
    <row r="307" spans="2:4" x14ac:dyDescent="0.25">
      <c r="B307" s="5" t="s">
        <v>17</v>
      </c>
      <c r="C307" s="7" t="s">
        <v>2</v>
      </c>
      <c r="D307" s="7" t="s">
        <v>3</v>
      </c>
    </row>
    <row r="308" spans="2:4" x14ac:dyDescent="0.25">
      <c r="B308" s="3" t="s">
        <v>192</v>
      </c>
      <c r="C308" s="10">
        <v>0</v>
      </c>
      <c r="D308" s="10">
        <v>1.6400000000000001E-2</v>
      </c>
    </row>
    <row r="309" spans="2:4" x14ac:dyDescent="0.25">
      <c r="B309" s="3" t="s">
        <v>27</v>
      </c>
      <c r="C309" s="10">
        <v>0</v>
      </c>
      <c r="D309" s="10">
        <v>1.4999999999999999E-2</v>
      </c>
    </row>
    <row r="310" spans="2:4" x14ac:dyDescent="0.25">
      <c r="B310" s="6" t="s">
        <v>179</v>
      </c>
      <c r="C310" s="8">
        <v>0</v>
      </c>
      <c r="D310" s="8">
        <v>1.7999999999999999E-2</v>
      </c>
    </row>
    <row r="311" spans="2:4" x14ac:dyDescent="0.25">
      <c r="B311" s="6" t="s">
        <v>119</v>
      </c>
      <c r="C311" s="8">
        <v>0</v>
      </c>
      <c r="D311" s="8">
        <v>1.7999999999999999E-2</v>
      </c>
    </row>
    <row r="313" spans="2:4" ht="15.6" x14ac:dyDescent="0.3">
      <c r="B313" s="15" t="s">
        <v>32</v>
      </c>
      <c r="C313" s="16"/>
      <c r="D313" s="17"/>
    </row>
    <row r="314" spans="2:4" x14ac:dyDescent="0.25">
      <c r="B314" s="5" t="s">
        <v>17</v>
      </c>
      <c r="C314" s="7" t="s">
        <v>2</v>
      </c>
      <c r="D314" s="7" t="s">
        <v>3</v>
      </c>
    </row>
    <row r="315" spans="2:4" x14ac:dyDescent="0.25">
      <c r="B315" s="3" t="s">
        <v>384</v>
      </c>
      <c r="C315" s="10">
        <v>0</v>
      </c>
      <c r="D315" s="10">
        <v>0.02</v>
      </c>
    </row>
    <row r="316" spans="2:4" x14ac:dyDescent="0.25">
      <c r="B316" s="3" t="s">
        <v>385</v>
      </c>
      <c r="C316" s="10">
        <v>0</v>
      </c>
      <c r="D316" s="10">
        <v>0.02</v>
      </c>
    </row>
    <row r="317" spans="2:4" x14ac:dyDescent="0.25">
      <c r="B317" s="3" t="s">
        <v>386</v>
      </c>
      <c r="C317" s="10">
        <v>0</v>
      </c>
      <c r="D317" s="10">
        <v>0.02</v>
      </c>
    </row>
    <row r="318" spans="2:4" x14ac:dyDescent="0.25">
      <c r="B318" s="3" t="s">
        <v>395</v>
      </c>
      <c r="C318" s="10">
        <v>0</v>
      </c>
      <c r="D318" s="10">
        <v>0.06</v>
      </c>
    </row>
    <row r="319" spans="2:4" x14ac:dyDescent="0.25">
      <c r="B319" s="3" t="s">
        <v>394</v>
      </c>
      <c r="C319" s="10">
        <v>0</v>
      </c>
      <c r="D319" s="10">
        <v>0.06</v>
      </c>
    </row>
    <row r="320" spans="2:4" x14ac:dyDescent="0.25">
      <c r="B320" s="3" t="s">
        <v>393</v>
      </c>
      <c r="C320" s="10">
        <v>0</v>
      </c>
      <c r="D320" s="10">
        <v>0.06</v>
      </c>
    </row>
    <row r="321" spans="2:4" x14ac:dyDescent="0.25">
      <c r="B321" s="24" t="s">
        <v>392</v>
      </c>
      <c r="C321" s="10">
        <v>0</v>
      </c>
      <c r="D321" s="10">
        <v>1.2</v>
      </c>
    </row>
    <row r="322" spans="2:4" x14ac:dyDescent="0.25">
      <c r="B322" s="24" t="s">
        <v>397</v>
      </c>
      <c r="C322" s="10">
        <v>0</v>
      </c>
      <c r="D322" s="10">
        <v>1.9</v>
      </c>
    </row>
    <row r="323" spans="2:4" x14ac:dyDescent="0.25">
      <c r="B323" s="24" t="s">
        <v>333</v>
      </c>
      <c r="C323" s="10">
        <v>0</v>
      </c>
      <c r="D323" s="10">
        <v>0.54</v>
      </c>
    </row>
    <row r="324" spans="2:4" x14ac:dyDescent="0.25">
      <c r="B324" s="24" t="s">
        <v>334</v>
      </c>
      <c r="C324" s="10">
        <v>0</v>
      </c>
      <c r="D324" s="10">
        <v>0.35</v>
      </c>
    </row>
    <row r="325" spans="2:4" x14ac:dyDescent="0.25">
      <c r="B325" s="24" t="s">
        <v>335</v>
      </c>
      <c r="C325" s="10">
        <v>0</v>
      </c>
      <c r="D325" s="10">
        <v>0.22</v>
      </c>
    </row>
    <row r="326" spans="2:4" x14ac:dyDescent="0.25">
      <c r="B326" s="24" t="s">
        <v>336</v>
      </c>
      <c r="C326" s="10">
        <v>0</v>
      </c>
      <c r="D326" s="10">
        <v>0.5</v>
      </c>
    </row>
    <row r="327" spans="2:4" x14ac:dyDescent="0.25">
      <c r="B327" s="24" t="s">
        <v>337</v>
      </c>
      <c r="C327" s="10">
        <v>0</v>
      </c>
      <c r="D327" s="10">
        <v>1.1000000000000001</v>
      </c>
    </row>
    <row r="329" spans="2:4" ht="15.6" x14ac:dyDescent="0.3">
      <c r="B329" s="13" t="s">
        <v>23</v>
      </c>
      <c r="C329" s="13"/>
      <c r="D329" s="13"/>
    </row>
    <row r="330" spans="2:4" x14ac:dyDescent="0.25">
      <c r="B330" s="14"/>
      <c r="C330" s="14"/>
      <c r="D330" s="14"/>
    </row>
    <row r="331" spans="2:4" x14ac:dyDescent="0.25">
      <c r="B331" s="5" t="s">
        <v>17</v>
      </c>
      <c r="C331" s="7" t="s">
        <v>2</v>
      </c>
      <c r="D331" s="7" t="s">
        <v>3</v>
      </c>
    </row>
    <row r="332" spans="2:4" x14ac:dyDescent="0.25">
      <c r="B332" s="3" t="s">
        <v>29</v>
      </c>
      <c r="C332" s="10">
        <v>5.0000000000000001E-3</v>
      </c>
      <c r="D332" s="10">
        <v>0.05</v>
      </c>
    </row>
    <row r="333" spans="2:4" x14ac:dyDescent="0.25">
      <c r="B333" s="3" t="s">
        <v>34</v>
      </c>
      <c r="C333" s="10">
        <v>5.0000000000000001E-3</v>
      </c>
      <c r="D333" s="10">
        <v>0.1</v>
      </c>
    </row>
    <row r="334" spans="2:4" x14ac:dyDescent="0.25">
      <c r="B334" s="3" t="s">
        <v>35</v>
      </c>
      <c r="C334" s="10">
        <v>4.8999999999999998E-3</v>
      </c>
      <c r="D334" s="10">
        <v>0.05</v>
      </c>
    </row>
    <row r="335" spans="2:4" x14ac:dyDescent="0.25">
      <c r="B335" s="3" t="s">
        <v>30</v>
      </c>
      <c r="C335" s="10">
        <v>8.5000000000000006E-3</v>
      </c>
      <c r="D335" s="10">
        <v>0.05</v>
      </c>
    </row>
    <row r="336" spans="2:4" x14ac:dyDescent="0.25">
      <c r="B336" s="3" t="s">
        <v>31</v>
      </c>
      <c r="C336" s="10">
        <v>1.6000000000000001E-3</v>
      </c>
      <c r="D336" s="10">
        <v>1.6000000000000001E-3</v>
      </c>
    </row>
    <row r="337" spans="2:4" x14ac:dyDescent="0.25">
      <c r="B337" s="3" t="s">
        <v>188</v>
      </c>
      <c r="C337" s="10">
        <v>3.0000000000000001E-3</v>
      </c>
      <c r="D337" s="10">
        <v>8.0000000000000002E-3</v>
      </c>
    </row>
    <row r="338" spans="2:4" x14ac:dyDescent="0.25">
      <c r="B338" s="3" t="s">
        <v>189</v>
      </c>
      <c r="C338" s="10">
        <v>1.4999999999999999E-2</v>
      </c>
      <c r="D338" s="10">
        <v>0.06</v>
      </c>
    </row>
    <row r="339" spans="2:4" x14ac:dyDescent="0.25">
      <c r="B339" s="3" t="s">
        <v>305</v>
      </c>
      <c r="C339" s="10">
        <v>4.0000000000000001E-3</v>
      </c>
      <c r="D339" s="10">
        <v>0.03</v>
      </c>
    </row>
    <row r="340" spans="2:4" x14ac:dyDescent="0.25">
      <c r="B340" s="3" t="s">
        <v>387</v>
      </c>
      <c r="C340" s="10">
        <v>5.4999999999999997E-3</v>
      </c>
      <c r="D340" s="10">
        <v>4.2000000000000003E-2</v>
      </c>
    </row>
    <row r="341" spans="2:4" x14ac:dyDescent="0.25">
      <c r="B341" s="3" t="s">
        <v>338</v>
      </c>
      <c r="C341" s="10">
        <v>4.1000000000000003E-3</v>
      </c>
      <c r="D341" s="10">
        <v>0.15659999999999999</v>
      </c>
    </row>
    <row r="342" spans="2:4" x14ac:dyDescent="0.25">
      <c r="B342" s="3" t="s">
        <v>388</v>
      </c>
      <c r="C342" s="10">
        <v>6.0000000000000001E-3</v>
      </c>
      <c r="D342" s="10">
        <v>0.155</v>
      </c>
    </row>
    <row r="343" spans="2:4" x14ac:dyDescent="0.25">
      <c r="B343" s="3" t="s">
        <v>193</v>
      </c>
      <c r="C343" s="10">
        <v>0.03</v>
      </c>
      <c r="D343" s="10">
        <v>0.06</v>
      </c>
    </row>
    <row r="344" spans="2:4" x14ac:dyDescent="0.25">
      <c r="B344" s="3" t="s">
        <v>396</v>
      </c>
      <c r="C344" s="10">
        <v>4.4999999999999998E-2</v>
      </c>
      <c r="D344" s="10">
        <v>0.09</v>
      </c>
    </row>
    <row r="346" spans="2:4" ht="15.6" x14ac:dyDescent="0.3">
      <c r="B346" s="15" t="s">
        <v>33</v>
      </c>
      <c r="C346" s="16"/>
      <c r="D346" s="17"/>
    </row>
    <row r="347" spans="2:4" x14ac:dyDescent="0.25">
      <c r="B347" s="5" t="s">
        <v>17</v>
      </c>
      <c r="C347" s="7" t="s">
        <v>2</v>
      </c>
      <c r="D347" s="7" t="s">
        <v>3</v>
      </c>
    </row>
    <row r="348" spans="2:4" x14ac:dyDescent="0.25">
      <c r="B348" s="3" t="s">
        <v>28</v>
      </c>
      <c r="C348" s="10">
        <v>1.2999999999999999E-2</v>
      </c>
      <c r="D348" s="10">
        <v>0.06</v>
      </c>
    </row>
    <row r="349" spans="2:4" x14ac:dyDescent="0.25">
      <c r="B349" s="3" t="s">
        <v>339</v>
      </c>
      <c r="C349" s="10">
        <v>6.0000000000000002E-5</v>
      </c>
      <c r="D349" s="10">
        <v>0.08</v>
      </c>
    </row>
    <row r="350" spans="2:4" x14ac:dyDescent="0.25">
      <c r="B350" s="3" t="s">
        <v>389</v>
      </c>
      <c r="C350" s="10">
        <v>5.0000000000000001E-3</v>
      </c>
      <c r="D350" s="10">
        <v>0.15</v>
      </c>
    </row>
    <row r="351" spans="2:4" x14ac:dyDescent="0.25">
      <c r="B351" s="3" t="s">
        <v>390</v>
      </c>
      <c r="C351" s="10">
        <v>5.0000000000000001E-3</v>
      </c>
      <c r="D351" s="10">
        <v>0.15</v>
      </c>
    </row>
    <row r="352" spans="2:4" x14ac:dyDescent="0.25">
      <c r="B352" s="3" t="s">
        <v>330</v>
      </c>
      <c r="C352" s="10">
        <v>6.0000000000000002E-5</v>
      </c>
      <c r="D352" s="10">
        <v>0.15</v>
      </c>
    </row>
    <row r="353" spans="2:4" x14ac:dyDescent="0.25">
      <c r="B353" s="3" t="s">
        <v>340</v>
      </c>
      <c r="C353" s="10">
        <v>4.5000000000000003E-5</v>
      </c>
      <c r="D353" s="10">
        <v>0.16</v>
      </c>
    </row>
    <row r="354" spans="2:4" x14ac:dyDescent="0.25">
      <c r="B354" s="3" t="s">
        <v>391</v>
      </c>
      <c r="C354" s="10">
        <v>4.5000000000000003E-5</v>
      </c>
      <c r="D354" s="10">
        <v>0.16</v>
      </c>
    </row>
    <row r="356" spans="2:4" ht="15.6" x14ac:dyDescent="0.3">
      <c r="B356" s="15" t="s">
        <v>45</v>
      </c>
      <c r="C356" s="16"/>
      <c r="D356" s="17"/>
    </row>
    <row r="357" spans="2:4" x14ac:dyDescent="0.25">
      <c r="B357" s="5" t="s">
        <v>17</v>
      </c>
      <c r="C357" s="7" t="s">
        <v>2</v>
      </c>
      <c r="D357" s="7" t="s">
        <v>3</v>
      </c>
    </row>
    <row r="358" spans="2:4" x14ac:dyDescent="0.25">
      <c r="B358" s="18" t="s">
        <v>42</v>
      </c>
      <c r="C358" s="19">
        <v>0.01</v>
      </c>
      <c r="D358" s="20">
        <v>0.215</v>
      </c>
    </row>
    <row r="359" spans="2:4" x14ac:dyDescent="0.25">
      <c r="B359" s="23" t="s">
        <v>43</v>
      </c>
      <c r="C359" s="22">
        <v>0.01</v>
      </c>
      <c r="D359" s="9">
        <v>0.13500000000000001</v>
      </c>
    </row>
    <row r="360" spans="2:4" x14ac:dyDescent="0.25">
      <c r="B360" s="6" t="s">
        <v>44</v>
      </c>
      <c r="C360" s="8">
        <v>1.4999999999999999E-2</v>
      </c>
      <c r="D360" s="8">
        <v>0.21</v>
      </c>
    </row>
    <row r="361" spans="2:4" x14ac:dyDescent="0.25">
      <c r="B361" s="21"/>
    </row>
    <row r="395" ht="12" customHeight="1" x14ac:dyDescent="0.25"/>
    <row r="396" ht="12" customHeight="1" x14ac:dyDescent="0.25"/>
    <row r="402" ht="12" customHeight="1" x14ac:dyDescent="0.25"/>
    <row r="403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</sheetData>
  <customSheetViews>
    <customSheetView guid="{86C03389-4201-46C5-89A4-1E328CDDBF1A}" showRuler="0">
      <selection activeCell="B161" sqref="B161:D162"/>
      <pageMargins left="0.7" right="0.7" top="0.75" bottom="0.75" header="0.3" footer="0.3"/>
      <headerFooter alignWithMargins="0"/>
    </customSheetView>
  </customSheetViews>
  <mergeCells count="4">
    <mergeCell ref="B1:D1"/>
    <mergeCell ref="B2:D2"/>
    <mergeCell ref="B145:D145"/>
    <mergeCell ref="B146:D146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02E7-E10B-40E5-8112-85996DCAC702}">
  <dimension ref="A1:K31"/>
  <sheetViews>
    <sheetView showGridLines="0" showRowColHeaders="0" zoomScale="115" zoomScaleNormal="115" zoomScaleSheetLayoutView="115" workbookViewId="0">
      <selection activeCell="I21" sqref="I21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26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5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5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5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56"/>
    </row>
    <row r="6" spans="1:10" x14ac:dyDescent="0.3">
      <c r="A6" s="56"/>
      <c r="B6" s="294" t="s">
        <v>359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56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56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/>
      <c r="J8" s="46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46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56"/>
      <c r="I10" s="46"/>
      <c r="J10" s="46"/>
    </row>
    <row r="11" spans="1:10" ht="7.2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3">
      <c r="A12" s="56"/>
      <c r="B12" s="56"/>
      <c r="C12" s="57" t="s">
        <v>9</v>
      </c>
      <c r="D12" s="56" t="s">
        <v>341</v>
      </c>
      <c r="E12" s="56"/>
      <c r="F12" s="56"/>
      <c r="G12" s="56"/>
      <c r="H12" s="57"/>
      <c r="I12" s="59"/>
      <c r="J12" s="56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5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5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5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56"/>
    </row>
    <row r="17" spans="1:11" ht="7.2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56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56"/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56"/>
      <c r="K19" s="111">
        <v>0.25</v>
      </c>
    </row>
    <row r="20" spans="1:11" x14ac:dyDescent="0.3">
      <c r="A20" s="56"/>
      <c r="B20" s="68">
        <v>1</v>
      </c>
      <c r="C20" s="69" t="s">
        <v>341</v>
      </c>
      <c r="D20" s="70" t="s">
        <v>375</v>
      </c>
      <c r="E20" s="70"/>
      <c r="F20" s="71">
        <v>5.8000000000000003E-2</v>
      </c>
      <c r="G20" s="70">
        <f>IF(B20&gt;0,F20*B20,"")</f>
        <v>5.8000000000000003E-2</v>
      </c>
      <c r="H20" s="71">
        <v>0.60799999999999998</v>
      </c>
      <c r="I20" s="93">
        <f>IF(B20&gt;0,B20*H20,"")</f>
        <v>0.60799999999999998</v>
      </c>
      <c r="J20" s="56"/>
      <c r="K20" s="90" t="s">
        <v>373</v>
      </c>
    </row>
    <row r="21" spans="1:11" x14ac:dyDescent="0.3">
      <c r="A21" s="56"/>
      <c r="B21" s="109"/>
      <c r="C21" s="85"/>
      <c r="D21" s="1" t="s">
        <v>381</v>
      </c>
      <c r="E21" s="85"/>
      <c r="F21" s="103">
        <v>0</v>
      </c>
      <c r="G21" s="94">
        <f>F21</f>
        <v>0</v>
      </c>
      <c r="H21" s="12">
        <f>(I8*1.1)/24</f>
        <v>0</v>
      </c>
      <c r="I21" s="94">
        <f>H21</f>
        <v>0</v>
      </c>
      <c r="J21" s="56"/>
      <c r="K21" s="90" t="s">
        <v>374</v>
      </c>
    </row>
    <row r="22" spans="1:11" x14ac:dyDescent="0.3">
      <c r="A22" s="56"/>
      <c r="B22" s="1"/>
      <c r="C22" s="1"/>
      <c r="D22" s="1"/>
      <c r="E22" s="1"/>
      <c r="F22" s="57" t="s">
        <v>12</v>
      </c>
      <c r="G22" s="72">
        <f>SUM(G20:G21)</f>
        <v>5.8000000000000003E-2</v>
      </c>
      <c r="H22" s="96" t="s">
        <v>13</v>
      </c>
      <c r="I22" s="95">
        <f>SUM(I20:I21)</f>
        <v>0.60799999999999998</v>
      </c>
      <c r="J22" s="56"/>
      <c r="K22" s="112">
        <f>(I26*I27)</f>
        <v>0.30880000000000002</v>
      </c>
    </row>
    <row r="23" spans="1:11" x14ac:dyDescent="0.3">
      <c r="A23" s="56"/>
      <c r="B23" s="1"/>
      <c r="C23" s="1"/>
      <c r="D23" s="1"/>
      <c r="E23" s="1"/>
      <c r="F23" s="57" t="s">
        <v>5</v>
      </c>
      <c r="G23" s="57">
        <f>I2</f>
        <v>24</v>
      </c>
      <c r="H23" s="57" t="s">
        <v>6</v>
      </c>
      <c r="I23" s="57">
        <f>I4</f>
        <v>15</v>
      </c>
      <c r="J23" s="56"/>
    </row>
    <row r="24" spans="1:11" x14ac:dyDescent="0.3">
      <c r="A24" s="46"/>
      <c r="B24" s="46"/>
      <c r="C24" s="46"/>
      <c r="D24" s="46"/>
      <c r="E24" s="46"/>
      <c r="F24" s="73" t="s">
        <v>357</v>
      </c>
      <c r="G24" s="74">
        <f>G22*G23</f>
        <v>1.3920000000000001</v>
      </c>
      <c r="H24" s="73" t="s">
        <v>357</v>
      </c>
      <c r="I24" s="74">
        <f>(I23/60)*I22</f>
        <v>0.152</v>
      </c>
      <c r="J24" s="46"/>
    </row>
    <row r="25" spans="1:11" x14ac:dyDescent="0.3">
      <c r="A25" s="46"/>
      <c r="B25" s="46"/>
      <c r="C25" s="46"/>
      <c r="D25" s="46"/>
      <c r="E25" s="46"/>
      <c r="F25" s="73"/>
      <c r="G25" s="46"/>
      <c r="H25" s="46"/>
      <c r="I25" s="46"/>
      <c r="J25" s="46"/>
    </row>
    <row r="26" spans="1:11" x14ac:dyDescent="0.3">
      <c r="A26" s="46"/>
      <c r="B26" s="46"/>
      <c r="C26" s="46"/>
      <c r="D26" s="46"/>
      <c r="E26" s="46"/>
      <c r="F26" s="75"/>
      <c r="G26" s="75"/>
      <c r="H26" s="73" t="s">
        <v>18</v>
      </c>
      <c r="I26" s="76">
        <f>I24+G24</f>
        <v>1.544</v>
      </c>
      <c r="J26" s="46"/>
    </row>
    <row r="27" spans="1:11" x14ac:dyDescent="0.3">
      <c r="A27" s="46"/>
      <c r="B27" s="46"/>
      <c r="C27" s="46"/>
      <c r="D27" s="46"/>
      <c r="E27" s="46"/>
      <c r="F27" s="75"/>
      <c r="G27" s="75"/>
      <c r="H27" s="73" t="s">
        <v>14</v>
      </c>
      <c r="I27" s="77">
        <f>I6</f>
        <v>0.2</v>
      </c>
      <c r="J27" s="46"/>
    </row>
    <row r="28" spans="1:11" x14ac:dyDescent="0.3">
      <c r="A28" s="46"/>
      <c r="B28" s="46"/>
      <c r="C28" s="46"/>
      <c r="D28" s="46"/>
      <c r="E28" s="46"/>
      <c r="F28" s="78"/>
      <c r="G28" s="78"/>
      <c r="H28" s="79" t="s">
        <v>15</v>
      </c>
      <c r="I28" s="41">
        <f>(I26+K22)</f>
        <v>1.8528</v>
      </c>
      <c r="J28" s="46"/>
    </row>
    <row r="29" spans="1:11" x14ac:dyDescent="0.3">
      <c r="A29" s="46"/>
      <c r="B29" s="46"/>
      <c r="C29" s="46"/>
      <c r="D29" s="46"/>
      <c r="E29" s="46"/>
      <c r="F29" s="78"/>
      <c r="G29" s="78"/>
      <c r="H29" s="79" t="s">
        <v>16</v>
      </c>
      <c r="I29" s="82"/>
      <c r="J29" s="46"/>
    </row>
    <row r="30" spans="1:11" x14ac:dyDescent="0.3">
      <c r="A30" s="46"/>
      <c r="B30" s="297"/>
      <c r="C30" s="297"/>
      <c r="D30" s="297"/>
      <c r="E30" s="297"/>
      <c r="F30" s="290" t="s">
        <v>41</v>
      </c>
      <c r="G30" s="291"/>
      <c r="H30" s="291"/>
      <c r="I30" s="291"/>
      <c r="J30" s="46"/>
    </row>
    <row r="31" spans="1:11" x14ac:dyDescent="0.3">
      <c r="A31" s="46"/>
      <c r="B31" s="297"/>
      <c r="C31" s="297"/>
      <c r="D31" s="297"/>
      <c r="E31" s="297"/>
      <c r="F31" s="291"/>
      <c r="G31" s="291"/>
      <c r="H31" s="291"/>
      <c r="I31" s="291"/>
      <c r="J31" s="46"/>
    </row>
  </sheetData>
  <sheetProtection selectLockedCells="1"/>
  <mergeCells count="13">
    <mergeCell ref="B18:D18"/>
    <mergeCell ref="F18:G18"/>
    <mergeCell ref="H18:I18"/>
    <mergeCell ref="F30:I31"/>
    <mergeCell ref="F2:G2"/>
    <mergeCell ref="F4:G4"/>
    <mergeCell ref="B6:D10"/>
    <mergeCell ref="F6:G6"/>
    <mergeCell ref="F8:G8"/>
    <mergeCell ref="D14:E14"/>
    <mergeCell ref="G14:I17"/>
    <mergeCell ref="D16:E16"/>
    <mergeCell ref="B30:E31"/>
  </mergeCells>
  <conditionalFormatting sqref="B20:B21">
    <cfRule type="cellIs" dxfId="34" priority="2" stopIfTrue="1" operator="greaterThan">
      <formula>1</formula>
    </cfRule>
  </conditionalFormatting>
  <conditionalFormatting sqref="I8">
    <cfRule type="cellIs" dxfId="33" priority="1" operator="greaterThan">
      <formula>25</formula>
    </cfRule>
  </conditionalFormatting>
  <dataValidations count="1">
    <dataValidation type="list" allowBlank="1" showInputMessage="1" showErrorMessage="1" sqref="I6" xr:uid="{CFD719E9-8A48-4241-A0D7-D03DFC23D81E}">
      <formula1>$K$18:$K$19</formula1>
    </dataValidation>
  </dataValidations>
  <pageMargins left="0.7" right="0.7" top="0.75" bottom="0.75" header="0.3" footer="0.3"/>
  <pageSetup scale="75" orientation="portrait" r:id="rId1"/>
  <ignoredErrors>
    <ignoredError sqref="H21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DCE0-5A3F-43A7-A9A6-B045C696AD85}">
  <dimension ref="A1:K31"/>
  <sheetViews>
    <sheetView showGridLines="0" showRowColHeaders="0" zoomScale="115" zoomScaleNormal="115" zoomScaleSheetLayoutView="115" workbookViewId="0">
      <selection activeCell="I8" sqref="I8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35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style="43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8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8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8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8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86"/>
    </row>
    <row r="6" spans="1:10" x14ac:dyDescent="0.3">
      <c r="A6" s="56"/>
      <c r="B6" s="294" t="s">
        <v>360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86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86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/>
      <c r="J8" s="87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87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114" t="s">
        <v>383</v>
      </c>
      <c r="I10" s="113" t="s">
        <v>373</v>
      </c>
      <c r="J10" s="87"/>
    </row>
    <row r="11" spans="1:10" ht="7.2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86"/>
    </row>
    <row r="12" spans="1:10" x14ac:dyDescent="0.3">
      <c r="A12" s="56"/>
      <c r="B12" s="56"/>
      <c r="C12" s="57" t="s">
        <v>9</v>
      </c>
      <c r="D12" s="56" t="s">
        <v>342</v>
      </c>
      <c r="E12" s="56"/>
      <c r="F12" s="56"/>
      <c r="G12" s="56"/>
      <c r="H12" s="57"/>
      <c r="I12" s="59"/>
      <c r="J12" s="86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8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8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8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86"/>
    </row>
    <row r="17" spans="1:11" ht="7.2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90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90"/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90"/>
      <c r="K19" s="111">
        <v>0.25</v>
      </c>
    </row>
    <row r="20" spans="1:11" x14ac:dyDescent="0.3">
      <c r="A20" s="56"/>
      <c r="B20" s="68">
        <v>1</v>
      </c>
      <c r="C20" s="70" t="s">
        <v>342</v>
      </c>
      <c r="D20" s="70" t="s">
        <v>376</v>
      </c>
      <c r="E20" s="70"/>
      <c r="F20" s="71">
        <v>5.8000000000000003E-2</v>
      </c>
      <c r="G20" s="93">
        <f>IF(B20&gt;0,F20*B20,"")</f>
        <v>5.8000000000000003E-2</v>
      </c>
      <c r="H20" s="71">
        <v>0.60799999999999998</v>
      </c>
      <c r="I20" s="93">
        <f>IF(B20&gt;0,B20*H20,"")</f>
        <v>0.60799999999999998</v>
      </c>
      <c r="J20" s="90"/>
      <c r="K20" s="90" t="s">
        <v>373</v>
      </c>
    </row>
    <row r="21" spans="1:11" x14ac:dyDescent="0.3">
      <c r="A21" s="56"/>
      <c r="B21" s="109"/>
      <c r="C21" s="85"/>
      <c r="D21" s="1" t="s">
        <v>381</v>
      </c>
      <c r="E21" s="85"/>
      <c r="F21" s="103">
        <v>0</v>
      </c>
      <c r="G21" s="101">
        <f>F21</f>
        <v>0</v>
      </c>
      <c r="H21" s="12">
        <f>(I8*1.1)/24</f>
        <v>0</v>
      </c>
      <c r="I21" s="94">
        <f>H21</f>
        <v>0</v>
      </c>
      <c r="J21" s="90"/>
      <c r="K21" s="90" t="s">
        <v>374</v>
      </c>
    </row>
    <row r="22" spans="1:11" x14ac:dyDescent="0.3">
      <c r="A22" s="56"/>
      <c r="B22" s="1"/>
      <c r="C22" s="1"/>
      <c r="D22" s="1"/>
      <c r="E22" s="1"/>
      <c r="F22" s="57" t="s">
        <v>12</v>
      </c>
      <c r="G22" s="72">
        <f>SUM(G20:G21)</f>
        <v>5.8000000000000003E-2</v>
      </c>
      <c r="H22" s="57" t="s">
        <v>13</v>
      </c>
      <c r="I22" s="72">
        <f>SUM(I20:I21)</f>
        <v>0.60799999999999998</v>
      </c>
      <c r="J22" s="86"/>
      <c r="K22" s="112">
        <f>(I26*I27)</f>
        <v>0.30880000000000002</v>
      </c>
    </row>
    <row r="23" spans="1:11" x14ac:dyDescent="0.3">
      <c r="A23" s="56"/>
      <c r="B23" s="1"/>
      <c r="C23" s="1"/>
      <c r="D23" s="1"/>
      <c r="E23" s="1"/>
      <c r="F23" s="57" t="s">
        <v>5</v>
      </c>
      <c r="G23" s="57">
        <f>I2</f>
        <v>24</v>
      </c>
      <c r="H23" s="57" t="s">
        <v>6</v>
      </c>
      <c r="I23" s="57">
        <f>I4</f>
        <v>15</v>
      </c>
      <c r="J23" s="86"/>
    </row>
    <row r="24" spans="1:11" x14ac:dyDescent="0.3">
      <c r="A24" s="46"/>
      <c r="B24" s="46"/>
      <c r="C24" s="46"/>
      <c r="D24" s="46"/>
      <c r="E24" s="46"/>
      <c r="F24" s="73" t="s">
        <v>357</v>
      </c>
      <c r="G24" s="74">
        <f>G22*G23</f>
        <v>1.3920000000000001</v>
      </c>
      <c r="H24" s="73" t="s">
        <v>357</v>
      </c>
      <c r="I24" s="74">
        <f>(I23/60)*I22</f>
        <v>0.152</v>
      </c>
      <c r="J24" s="87"/>
    </row>
    <row r="25" spans="1:11" x14ac:dyDescent="0.3">
      <c r="A25" s="46"/>
      <c r="B25" s="46"/>
      <c r="C25" s="46"/>
      <c r="D25" s="46"/>
      <c r="E25" s="46"/>
      <c r="F25" s="73"/>
      <c r="G25" s="46"/>
      <c r="H25" s="46"/>
      <c r="I25" s="46"/>
      <c r="J25" s="87"/>
    </row>
    <row r="26" spans="1:11" x14ac:dyDescent="0.3">
      <c r="A26" s="46"/>
      <c r="B26" s="46"/>
      <c r="C26" s="46"/>
      <c r="D26" s="46"/>
      <c r="E26" s="46"/>
      <c r="F26" s="75"/>
      <c r="G26" s="75"/>
      <c r="H26" s="73" t="s">
        <v>18</v>
      </c>
      <c r="I26" s="76">
        <f>I24+G24</f>
        <v>1.544</v>
      </c>
      <c r="J26" s="87"/>
    </row>
    <row r="27" spans="1:11" x14ac:dyDescent="0.3">
      <c r="A27" s="46"/>
      <c r="B27" s="46"/>
      <c r="C27" s="46"/>
      <c r="D27" s="46"/>
      <c r="E27" s="46"/>
      <c r="F27" s="75"/>
      <c r="G27" s="75"/>
      <c r="H27" s="73" t="s">
        <v>14</v>
      </c>
      <c r="I27" s="77">
        <f>I6</f>
        <v>0.2</v>
      </c>
      <c r="J27" s="87"/>
    </row>
    <row r="28" spans="1:11" x14ac:dyDescent="0.3">
      <c r="A28" s="46"/>
      <c r="B28" s="46"/>
      <c r="C28" s="46"/>
      <c r="D28" s="46"/>
      <c r="E28" s="46"/>
      <c r="F28" s="78"/>
      <c r="G28" s="78"/>
      <c r="H28" s="79" t="s">
        <v>15</v>
      </c>
      <c r="I28" s="41">
        <f>(I26+K22)</f>
        <v>1.8528</v>
      </c>
      <c r="J28" s="87"/>
    </row>
    <row r="29" spans="1:11" x14ac:dyDescent="0.3">
      <c r="A29" s="46"/>
      <c r="B29" s="46"/>
      <c r="C29" s="46"/>
      <c r="D29" s="46"/>
      <c r="E29" s="46"/>
      <c r="F29" s="78"/>
      <c r="G29" s="78"/>
      <c r="H29" s="79" t="s">
        <v>16</v>
      </c>
      <c r="I29" s="82"/>
      <c r="J29" s="87"/>
    </row>
    <row r="30" spans="1:11" x14ac:dyDescent="0.3">
      <c r="A30" s="46"/>
      <c r="B30" s="297"/>
      <c r="C30" s="297"/>
      <c r="D30" s="297"/>
      <c r="E30" s="297"/>
      <c r="F30" s="290" t="s">
        <v>41</v>
      </c>
      <c r="G30" s="291"/>
      <c r="H30" s="291"/>
      <c r="I30" s="291"/>
      <c r="J30" s="87"/>
    </row>
    <row r="31" spans="1:11" x14ac:dyDescent="0.3">
      <c r="A31" s="46"/>
      <c r="B31" s="297"/>
      <c r="C31" s="297"/>
      <c r="D31" s="297"/>
      <c r="E31" s="297"/>
      <c r="F31" s="291"/>
      <c r="G31" s="291"/>
      <c r="H31" s="291"/>
      <c r="I31" s="291"/>
      <c r="J31" s="87"/>
    </row>
  </sheetData>
  <sheetProtection sheet="1" objects="1" scenarios="1" selectLockedCells="1"/>
  <mergeCells count="13">
    <mergeCell ref="B18:D18"/>
    <mergeCell ref="F18:G18"/>
    <mergeCell ref="H18:I18"/>
    <mergeCell ref="F30:I31"/>
    <mergeCell ref="F2:G2"/>
    <mergeCell ref="F4:G4"/>
    <mergeCell ref="B6:D10"/>
    <mergeCell ref="F6:G6"/>
    <mergeCell ref="F8:G8"/>
    <mergeCell ref="D14:E14"/>
    <mergeCell ref="G14:I17"/>
    <mergeCell ref="D16:E16"/>
    <mergeCell ref="B30:E31"/>
  </mergeCells>
  <conditionalFormatting sqref="B20:B21">
    <cfRule type="cellIs" dxfId="32" priority="2" stopIfTrue="1" operator="greaterThan">
      <formula>1</formula>
    </cfRule>
  </conditionalFormatting>
  <conditionalFormatting sqref="I8">
    <cfRule type="cellIs" dxfId="31" priority="1" operator="greaterThan">
      <formula>25</formula>
    </cfRule>
  </conditionalFormatting>
  <dataValidations count="2">
    <dataValidation type="list" allowBlank="1" showInputMessage="1" showErrorMessage="1" sqref="I10" xr:uid="{10E5952E-C2D6-41B3-A5EA-F88ABA314F73}">
      <formula1>$K$20:$K$21</formula1>
    </dataValidation>
    <dataValidation type="list" allowBlank="1" showInputMessage="1" showErrorMessage="1" sqref="I6" xr:uid="{342CC8F3-027C-4A9A-9B60-0C7FA057071E}">
      <formula1>$K$18:$K$19</formula1>
    </dataValidation>
  </dataValidations>
  <pageMargins left="0.7" right="0.7" top="0.75" bottom="0.75" header="0.3" footer="0.3"/>
  <pageSetup scale="70" orientation="portrait" r:id="rId1"/>
  <ignoredErrors>
    <ignoredError sqref="H21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65D6-CBE1-400A-9884-546E25A72616}">
  <dimension ref="A1:K31"/>
  <sheetViews>
    <sheetView showGridLines="0" showRowColHeaders="0" zoomScale="115" zoomScaleNormal="115" zoomScaleSheetLayoutView="115" workbookViewId="0">
      <selection activeCell="F2" sqref="F2:G2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26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25"/>
      <c r="B2" s="25"/>
      <c r="C2" s="25"/>
      <c r="D2" s="25"/>
      <c r="E2" s="26" t="s">
        <v>4</v>
      </c>
      <c r="F2" s="303"/>
      <c r="G2" s="304"/>
      <c r="H2" s="26" t="s">
        <v>5</v>
      </c>
      <c r="I2" s="27">
        <v>24</v>
      </c>
      <c r="J2" s="25"/>
    </row>
    <row r="3" spans="1:10" ht="3" customHeight="1" x14ac:dyDescent="0.3">
      <c r="A3" s="25"/>
      <c r="B3" s="25"/>
      <c r="C3" s="25"/>
      <c r="D3" s="25"/>
      <c r="E3" s="28"/>
      <c r="F3" s="25"/>
      <c r="G3" s="25"/>
      <c r="H3" s="28"/>
      <c r="I3" s="29"/>
      <c r="J3" s="25"/>
    </row>
    <row r="4" spans="1:10" x14ac:dyDescent="0.3">
      <c r="A4" s="25"/>
      <c r="B4" s="25"/>
      <c r="C4" s="25"/>
      <c r="D4" s="25"/>
      <c r="E4" s="28"/>
      <c r="F4" s="303"/>
      <c r="G4" s="304"/>
      <c r="H4" s="26" t="s">
        <v>6</v>
      </c>
      <c r="I4" s="27">
        <v>15</v>
      </c>
      <c r="J4" s="25"/>
    </row>
    <row r="5" spans="1:10" ht="3" customHeight="1" x14ac:dyDescent="0.3">
      <c r="A5" s="25"/>
      <c r="B5" s="25"/>
      <c r="C5" s="25"/>
      <c r="D5" s="25"/>
      <c r="E5" s="28"/>
      <c r="F5" s="25"/>
      <c r="G5" s="25"/>
      <c r="H5" s="26"/>
      <c r="I5" s="29"/>
      <c r="J5" s="25"/>
    </row>
    <row r="6" spans="1:10" x14ac:dyDescent="0.3">
      <c r="A6" s="25"/>
      <c r="B6" s="305" t="s">
        <v>361</v>
      </c>
      <c r="C6" s="305"/>
      <c r="D6" s="305"/>
      <c r="E6" s="26" t="s">
        <v>36</v>
      </c>
      <c r="F6" s="303"/>
      <c r="G6" s="304"/>
      <c r="H6" s="30" t="s">
        <v>14</v>
      </c>
      <c r="I6" s="113">
        <v>0.2</v>
      </c>
      <c r="J6" s="25"/>
    </row>
    <row r="7" spans="1:10" ht="3" customHeight="1" thickBot="1" x14ac:dyDescent="0.35">
      <c r="A7" s="25"/>
      <c r="B7" s="305"/>
      <c r="C7" s="305"/>
      <c r="D7" s="305"/>
      <c r="E7" s="28"/>
      <c r="F7" s="29"/>
      <c r="G7" s="29"/>
      <c r="H7" s="31"/>
      <c r="I7" s="32"/>
      <c r="J7" s="25"/>
    </row>
    <row r="8" spans="1:10" ht="15" thickBot="1" x14ac:dyDescent="0.35">
      <c r="A8" s="25"/>
      <c r="B8" s="305"/>
      <c r="C8" s="305"/>
      <c r="D8" s="305"/>
      <c r="E8" s="26" t="s">
        <v>37</v>
      </c>
      <c r="F8" s="303"/>
      <c r="G8" s="304"/>
      <c r="H8" s="60" t="s">
        <v>382</v>
      </c>
      <c r="I8" s="110"/>
      <c r="J8" s="46"/>
    </row>
    <row r="9" spans="1:10" ht="3" customHeight="1" x14ac:dyDescent="0.3">
      <c r="A9" s="25"/>
      <c r="B9" s="305"/>
      <c r="C9" s="305"/>
      <c r="D9" s="305"/>
      <c r="E9" s="26"/>
      <c r="F9" s="25"/>
      <c r="G9" s="25"/>
      <c r="H9" s="28"/>
      <c r="I9" s="46"/>
      <c r="J9" s="46"/>
    </row>
    <row r="10" spans="1:10" x14ac:dyDescent="0.3">
      <c r="A10" s="25"/>
      <c r="B10" s="305"/>
      <c r="C10" s="305"/>
      <c r="D10" s="305"/>
      <c r="E10" s="26" t="s">
        <v>7</v>
      </c>
      <c r="F10" s="33"/>
      <c r="G10" s="25"/>
      <c r="H10" s="114"/>
      <c r="I10" s="114"/>
      <c r="J10" s="46"/>
    </row>
    <row r="11" spans="1:10" ht="7.2" customHeight="1" x14ac:dyDescent="0.3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0" x14ac:dyDescent="0.3">
      <c r="A12" s="25"/>
      <c r="B12" s="25"/>
      <c r="C12" s="26" t="s">
        <v>9</v>
      </c>
      <c r="D12" s="25" t="s">
        <v>343</v>
      </c>
      <c r="E12" s="25"/>
      <c r="F12" s="25"/>
      <c r="G12" s="25"/>
      <c r="H12" s="26"/>
      <c r="I12" s="29"/>
      <c r="J12" s="25"/>
    </row>
    <row r="13" spans="1:10" ht="3" customHeight="1" x14ac:dyDescent="0.3">
      <c r="A13" s="25"/>
      <c r="B13" s="25"/>
      <c r="C13" s="26"/>
      <c r="D13" s="25"/>
      <c r="E13" s="25"/>
      <c r="F13" s="25"/>
      <c r="G13" s="25"/>
      <c r="H13" s="26"/>
      <c r="I13" s="29"/>
      <c r="J13" s="25"/>
    </row>
    <row r="14" spans="1:10" x14ac:dyDescent="0.3">
      <c r="A14" s="25"/>
      <c r="B14" s="25"/>
      <c r="C14" s="26" t="s">
        <v>19</v>
      </c>
      <c r="D14" s="303"/>
      <c r="E14" s="304"/>
      <c r="F14" s="25"/>
      <c r="G14" s="306" t="s">
        <v>39</v>
      </c>
      <c r="H14" s="306"/>
      <c r="I14" s="306"/>
      <c r="J14" s="25"/>
    </row>
    <row r="15" spans="1:10" ht="3" customHeight="1" x14ac:dyDescent="0.3">
      <c r="A15" s="25"/>
      <c r="B15" s="25"/>
      <c r="C15" s="26"/>
      <c r="D15" s="25"/>
      <c r="E15" s="25"/>
      <c r="F15" s="25"/>
      <c r="G15" s="306"/>
      <c r="H15" s="306"/>
      <c r="I15" s="306"/>
      <c r="J15" s="25"/>
    </row>
    <row r="16" spans="1:10" x14ac:dyDescent="0.3">
      <c r="A16" s="25"/>
      <c r="B16" s="25"/>
      <c r="C16" s="26" t="s">
        <v>8</v>
      </c>
      <c r="D16" s="303"/>
      <c r="E16" s="304"/>
      <c r="F16" s="25"/>
      <c r="G16" s="306"/>
      <c r="H16" s="306"/>
      <c r="I16" s="306"/>
      <c r="J16" s="25"/>
    </row>
    <row r="17" spans="1:11" ht="7.2" customHeight="1" x14ac:dyDescent="0.3">
      <c r="A17" s="25"/>
      <c r="B17" s="25"/>
      <c r="C17" s="25"/>
      <c r="D17" s="25"/>
      <c r="E17" s="25"/>
      <c r="F17" s="25"/>
      <c r="G17" s="307"/>
      <c r="H17" s="307"/>
      <c r="I17" s="307"/>
      <c r="J17" s="25"/>
    </row>
    <row r="18" spans="1:11" x14ac:dyDescent="0.3">
      <c r="A18" s="25"/>
      <c r="B18" s="298" t="s">
        <v>351</v>
      </c>
      <c r="C18" s="299"/>
      <c r="D18" s="299"/>
      <c r="E18" s="34"/>
      <c r="F18" s="299" t="s">
        <v>20</v>
      </c>
      <c r="G18" s="299"/>
      <c r="H18" s="299" t="s">
        <v>21</v>
      </c>
      <c r="I18" s="300"/>
      <c r="J18" s="25"/>
      <c r="K18" s="111">
        <v>0.2</v>
      </c>
    </row>
    <row r="19" spans="1:11" x14ac:dyDescent="0.3">
      <c r="A19" s="25"/>
      <c r="B19" s="35" t="s">
        <v>0</v>
      </c>
      <c r="C19" s="36" t="s">
        <v>1</v>
      </c>
      <c r="D19" s="36" t="s">
        <v>17</v>
      </c>
      <c r="E19" s="36"/>
      <c r="F19" s="37" t="s">
        <v>10</v>
      </c>
      <c r="G19" s="37" t="s">
        <v>11</v>
      </c>
      <c r="H19" s="37" t="s">
        <v>10</v>
      </c>
      <c r="I19" s="38" t="s">
        <v>11</v>
      </c>
      <c r="J19" s="25"/>
      <c r="K19" s="111">
        <v>0.25</v>
      </c>
    </row>
    <row r="20" spans="1:11" x14ac:dyDescent="0.3">
      <c r="A20" s="25"/>
      <c r="B20" s="55">
        <v>1</v>
      </c>
      <c r="C20" s="44" t="s">
        <v>343</v>
      </c>
      <c r="D20" s="44" t="s">
        <v>379</v>
      </c>
      <c r="E20" s="44"/>
      <c r="F20" s="45">
        <v>5.8000000000000003E-2</v>
      </c>
      <c r="G20" s="45">
        <f>IF(B20&gt;0,F20*B20,"")</f>
        <v>5.8000000000000003E-2</v>
      </c>
      <c r="H20" s="45">
        <v>0.60799999999999998</v>
      </c>
      <c r="I20" s="45">
        <f>IF(B20&gt;0,H20*B20,"")</f>
        <v>0.60799999999999998</v>
      </c>
      <c r="J20" s="25"/>
      <c r="K20" s="90" t="s">
        <v>373</v>
      </c>
    </row>
    <row r="21" spans="1:11" x14ac:dyDescent="0.3">
      <c r="A21" s="40"/>
      <c r="B21" s="109"/>
      <c r="C21" s="85"/>
      <c r="D21" s="1" t="s">
        <v>381</v>
      </c>
      <c r="E21" s="85"/>
      <c r="F21" s="12">
        <v>0</v>
      </c>
      <c r="G21" s="94">
        <f>F21</f>
        <v>0</v>
      </c>
      <c r="H21" s="12">
        <f>(I8*1.1)/24</f>
        <v>0</v>
      </c>
      <c r="I21" s="94">
        <f>H21</f>
        <v>0</v>
      </c>
      <c r="J21" s="25"/>
      <c r="K21" s="90" t="s">
        <v>374</v>
      </c>
    </row>
    <row r="22" spans="1:11" x14ac:dyDescent="0.3">
      <c r="A22" s="25"/>
      <c r="B22" s="39"/>
      <c r="C22" s="39"/>
      <c r="D22" s="39"/>
      <c r="E22" s="39"/>
      <c r="F22" s="26" t="s">
        <v>12</v>
      </c>
      <c r="G22" s="54">
        <f>SUM(G20:G21)</f>
        <v>5.8000000000000003E-2</v>
      </c>
      <c r="H22" s="26" t="s">
        <v>13</v>
      </c>
      <c r="I22" s="54">
        <f>SUM(I20:I21)</f>
        <v>0.60799999999999998</v>
      </c>
      <c r="J22" s="25"/>
      <c r="K22" s="112">
        <f>(I26*I27)</f>
        <v>0.30880000000000002</v>
      </c>
    </row>
    <row r="23" spans="1:11" x14ac:dyDescent="0.3">
      <c r="A23" s="25"/>
      <c r="B23" s="39"/>
      <c r="C23" s="39"/>
      <c r="D23" s="39"/>
      <c r="E23" s="39"/>
      <c r="F23" s="26" t="s">
        <v>5</v>
      </c>
      <c r="G23" s="26">
        <f>I2</f>
        <v>24</v>
      </c>
      <c r="H23" s="26" t="s">
        <v>6</v>
      </c>
      <c r="I23" s="26">
        <f>I4</f>
        <v>15</v>
      </c>
      <c r="J23" s="25"/>
    </row>
    <row r="24" spans="1:11" x14ac:dyDescent="0.3">
      <c r="A24" s="46"/>
      <c r="B24" s="46"/>
      <c r="C24" s="46"/>
      <c r="D24" s="46"/>
      <c r="E24" s="46"/>
      <c r="F24" s="47" t="s">
        <v>357</v>
      </c>
      <c r="G24" s="47">
        <f>G22*G23</f>
        <v>1.3920000000000001</v>
      </c>
      <c r="H24" s="47" t="s">
        <v>357</v>
      </c>
      <c r="I24" s="53">
        <f>(I23/60)*I22</f>
        <v>0.152</v>
      </c>
      <c r="J24" s="46"/>
    </row>
    <row r="25" spans="1:11" x14ac:dyDescent="0.3">
      <c r="A25" s="46"/>
      <c r="B25" s="46"/>
      <c r="C25" s="46"/>
      <c r="D25" s="46"/>
      <c r="E25" s="46"/>
      <c r="F25" s="47"/>
      <c r="G25" s="46"/>
      <c r="H25" s="46"/>
      <c r="I25" s="46"/>
      <c r="J25" s="46"/>
    </row>
    <row r="26" spans="1:11" x14ac:dyDescent="0.3">
      <c r="A26" s="46"/>
      <c r="B26" s="46"/>
      <c r="C26" s="46"/>
      <c r="D26" s="46"/>
      <c r="E26" s="46"/>
      <c r="F26" s="48"/>
      <c r="G26" s="48"/>
      <c r="H26" s="47" t="s">
        <v>18</v>
      </c>
      <c r="I26" s="49">
        <f>I24+G24</f>
        <v>1.544</v>
      </c>
      <c r="J26" s="46"/>
    </row>
    <row r="27" spans="1:11" x14ac:dyDescent="0.3">
      <c r="A27" s="46"/>
      <c r="B27" s="46"/>
      <c r="C27" s="46"/>
      <c r="D27" s="46"/>
      <c r="E27" s="46"/>
      <c r="F27" s="48"/>
      <c r="G27" s="48"/>
      <c r="H27" s="47" t="s">
        <v>14</v>
      </c>
      <c r="I27" s="50">
        <f>I6</f>
        <v>0.2</v>
      </c>
      <c r="J27" s="46"/>
    </row>
    <row r="28" spans="1:11" x14ac:dyDescent="0.3">
      <c r="A28" s="46"/>
      <c r="B28" s="46"/>
      <c r="C28" s="46"/>
      <c r="D28" s="46"/>
      <c r="E28" s="46"/>
      <c r="F28" s="51"/>
      <c r="G28" s="51"/>
      <c r="H28" s="52" t="s">
        <v>15</v>
      </c>
      <c r="I28" s="41">
        <f>(I26+K22)</f>
        <v>1.8528</v>
      </c>
      <c r="J28" s="46"/>
    </row>
    <row r="29" spans="1:11" x14ac:dyDescent="0.3">
      <c r="A29" s="46"/>
      <c r="B29" s="46"/>
      <c r="C29" s="46"/>
      <c r="D29" s="46"/>
      <c r="E29" s="46"/>
      <c r="F29" s="51"/>
      <c r="G29" s="51"/>
      <c r="H29" s="52" t="s">
        <v>16</v>
      </c>
      <c r="I29" s="42"/>
      <c r="J29" s="46"/>
    </row>
    <row r="30" spans="1:11" x14ac:dyDescent="0.3">
      <c r="A30" s="46"/>
      <c r="B30" s="297"/>
      <c r="C30" s="297"/>
      <c r="D30" s="297"/>
      <c r="E30" s="297"/>
      <c r="F30" s="301" t="s">
        <v>41</v>
      </c>
      <c r="G30" s="302"/>
      <c r="H30" s="302"/>
      <c r="I30" s="302"/>
      <c r="J30" s="46"/>
    </row>
    <row r="31" spans="1:11" x14ac:dyDescent="0.3">
      <c r="A31" s="46"/>
      <c r="B31" s="297"/>
      <c r="C31" s="297"/>
      <c r="D31" s="297"/>
      <c r="E31" s="297"/>
      <c r="F31" s="302"/>
      <c r="G31" s="302"/>
      <c r="H31" s="302"/>
      <c r="I31" s="302"/>
      <c r="J31" s="46"/>
    </row>
  </sheetData>
  <sheetProtection sheet="1" objects="1" scenarios="1" selectLockedCells="1"/>
  <mergeCells count="13">
    <mergeCell ref="B18:D18"/>
    <mergeCell ref="F18:G18"/>
    <mergeCell ref="H18:I18"/>
    <mergeCell ref="F30:I31"/>
    <mergeCell ref="F2:G2"/>
    <mergeCell ref="F4:G4"/>
    <mergeCell ref="B6:D10"/>
    <mergeCell ref="F6:G6"/>
    <mergeCell ref="F8:G8"/>
    <mergeCell ref="D14:E14"/>
    <mergeCell ref="G14:I17"/>
    <mergeCell ref="D16:E16"/>
    <mergeCell ref="B30:E31"/>
  </mergeCells>
  <conditionalFormatting sqref="B20:B21">
    <cfRule type="cellIs" dxfId="30" priority="2" stopIfTrue="1" operator="greaterThan">
      <formula>1</formula>
    </cfRule>
  </conditionalFormatting>
  <conditionalFormatting sqref="I8">
    <cfRule type="cellIs" dxfId="29" priority="1" operator="greaterThan">
      <formula>50</formula>
    </cfRule>
  </conditionalFormatting>
  <dataValidations count="2">
    <dataValidation type="list" allowBlank="1" showInputMessage="1" showErrorMessage="1" sqref="I10" xr:uid="{4D7BEEE8-981A-4968-811E-A31DF2B31659}">
      <formula1>$K$20:$K$21</formula1>
    </dataValidation>
    <dataValidation type="list" allowBlank="1" showInputMessage="1" showErrorMessage="1" sqref="I6" xr:uid="{21EF2B89-E8B0-466E-8A85-77A19313D6B4}">
      <formula1>$K$18:$K$19</formula1>
    </dataValidation>
  </dataValidations>
  <pageMargins left="0.7" right="0.7" top="0.75" bottom="0.75" header="0.3" footer="0.3"/>
  <pageSetup scale="75" orientation="portrait" r:id="rId1"/>
  <ignoredErrors>
    <ignoredError sqref="H21:I21" formula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46DF-DC3E-4FF4-B1B5-3AC670802493}">
  <dimension ref="A1:K31"/>
  <sheetViews>
    <sheetView showGridLines="0" showRowColHeaders="0" zoomScale="115" zoomScaleNormal="115" zoomScaleSheetLayoutView="115" workbookViewId="0">
      <selection activeCell="H21" sqref="H21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35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5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5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5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56"/>
    </row>
    <row r="6" spans="1:10" x14ac:dyDescent="0.3">
      <c r="A6" s="56"/>
      <c r="B6" s="294" t="s">
        <v>362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56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56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>
        <v>1</v>
      </c>
      <c r="J8" s="46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46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114" t="s">
        <v>383</v>
      </c>
      <c r="I10" s="113" t="s">
        <v>373</v>
      </c>
      <c r="J10" s="46"/>
    </row>
    <row r="11" spans="1:10" ht="7.2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3">
      <c r="A12" s="56"/>
      <c r="B12" s="56"/>
      <c r="C12" s="57" t="s">
        <v>9</v>
      </c>
      <c r="D12" s="56" t="s">
        <v>344</v>
      </c>
      <c r="E12" s="56"/>
      <c r="F12" s="56"/>
      <c r="G12" s="56"/>
      <c r="H12" s="57"/>
      <c r="I12" s="59"/>
      <c r="J12" s="56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5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5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5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90"/>
    </row>
    <row r="17" spans="1:11" ht="7.2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90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90" t="s">
        <v>373</v>
      </c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90" t="s">
        <v>374</v>
      </c>
      <c r="K19" s="111">
        <v>0.25</v>
      </c>
    </row>
    <row r="20" spans="1:11" x14ac:dyDescent="0.3">
      <c r="A20" s="56"/>
      <c r="B20" s="68">
        <v>1</v>
      </c>
      <c r="C20" s="70" t="s">
        <v>344</v>
      </c>
      <c r="D20" s="70" t="s">
        <v>377</v>
      </c>
      <c r="E20" s="70"/>
      <c r="F20" s="71">
        <v>5.8000000000000003E-2</v>
      </c>
      <c r="G20" s="71">
        <f>IF(B20&gt;0,F20*B20,"")</f>
        <v>5.8000000000000003E-2</v>
      </c>
      <c r="H20" s="71">
        <v>0.60799999999999998</v>
      </c>
      <c r="I20" s="93">
        <f>IF(B20&gt;0,H20*B20,"")</f>
        <v>0.60799999999999998</v>
      </c>
      <c r="J20" s="56"/>
      <c r="K20" s="90" t="s">
        <v>373</v>
      </c>
    </row>
    <row r="21" spans="1:11" x14ac:dyDescent="0.3">
      <c r="A21" s="56"/>
      <c r="B21" s="109"/>
      <c r="C21" s="85"/>
      <c r="D21" s="1" t="s">
        <v>381</v>
      </c>
      <c r="E21" s="85"/>
      <c r="F21" s="103">
        <v>0</v>
      </c>
      <c r="G21" s="92">
        <f>F21</f>
        <v>0</v>
      </c>
      <c r="H21" s="12"/>
      <c r="I21" s="94">
        <f>H21</f>
        <v>0</v>
      </c>
      <c r="J21" s="56"/>
      <c r="K21" s="90" t="s">
        <v>374</v>
      </c>
    </row>
    <row r="22" spans="1:11" x14ac:dyDescent="0.3">
      <c r="A22" s="56"/>
      <c r="B22" s="1"/>
      <c r="C22" s="1"/>
      <c r="D22" s="1"/>
      <c r="E22" s="1"/>
      <c r="F22" s="57" t="s">
        <v>12</v>
      </c>
      <c r="G22" s="72">
        <f>SUM(G20:G21)</f>
        <v>5.8000000000000003E-2</v>
      </c>
      <c r="H22" s="57" t="s">
        <v>13</v>
      </c>
      <c r="I22" s="72">
        <f>SUM(I20:I21)</f>
        <v>0.60799999999999998</v>
      </c>
      <c r="J22" s="56"/>
      <c r="K22" s="112">
        <f>(I26*I27)</f>
        <v>0.30880000000000002</v>
      </c>
    </row>
    <row r="23" spans="1:11" x14ac:dyDescent="0.3">
      <c r="A23" s="56"/>
      <c r="B23" s="1"/>
      <c r="C23" s="1"/>
      <c r="D23" s="1"/>
      <c r="E23" s="1"/>
      <c r="F23" s="57" t="s">
        <v>5</v>
      </c>
      <c r="G23" s="57">
        <f>I2</f>
        <v>24</v>
      </c>
      <c r="H23" s="57" t="s">
        <v>6</v>
      </c>
      <c r="I23" s="57">
        <f>I4</f>
        <v>15</v>
      </c>
      <c r="J23" s="56"/>
    </row>
    <row r="24" spans="1:11" x14ac:dyDescent="0.3">
      <c r="A24" s="46"/>
      <c r="B24" s="46"/>
      <c r="C24" s="46"/>
      <c r="D24" s="46"/>
      <c r="E24" s="46"/>
      <c r="F24" s="73" t="s">
        <v>357</v>
      </c>
      <c r="G24" s="73">
        <f>G22*G23</f>
        <v>1.3920000000000001</v>
      </c>
      <c r="H24" s="73" t="s">
        <v>357</v>
      </c>
      <c r="I24" s="74">
        <f>(I23/60)*I22</f>
        <v>0.152</v>
      </c>
      <c r="J24" s="46"/>
    </row>
    <row r="25" spans="1:11" x14ac:dyDescent="0.3">
      <c r="A25" s="46"/>
      <c r="B25" s="46"/>
      <c r="C25" s="46"/>
      <c r="D25" s="46"/>
      <c r="E25" s="46"/>
      <c r="F25" s="73"/>
      <c r="G25" s="46"/>
      <c r="H25" s="46"/>
      <c r="I25" s="46"/>
      <c r="J25" s="46"/>
    </row>
    <row r="26" spans="1:11" x14ac:dyDescent="0.3">
      <c r="A26" s="46"/>
      <c r="B26" s="46"/>
      <c r="C26" s="46"/>
      <c r="D26" s="46"/>
      <c r="E26" s="46"/>
      <c r="F26" s="75"/>
      <c r="G26" s="75"/>
      <c r="H26" s="73" t="s">
        <v>18</v>
      </c>
      <c r="I26" s="76">
        <f>I24+G24</f>
        <v>1.544</v>
      </c>
      <c r="J26" s="46"/>
    </row>
    <row r="27" spans="1:11" x14ac:dyDescent="0.3">
      <c r="A27" s="46"/>
      <c r="B27" s="46"/>
      <c r="C27" s="46"/>
      <c r="D27" s="46"/>
      <c r="E27" s="46"/>
      <c r="F27" s="75"/>
      <c r="G27" s="75"/>
      <c r="H27" s="73" t="s">
        <v>14</v>
      </c>
      <c r="I27" s="77">
        <f>I6</f>
        <v>0.2</v>
      </c>
      <c r="J27" s="46"/>
    </row>
    <row r="28" spans="1:11" x14ac:dyDescent="0.3">
      <c r="A28" s="46"/>
      <c r="B28" s="46"/>
      <c r="C28" s="46"/>
      <c r="D28" s="46"/>
      <c r="E28" s="46"/>
      <c r="F28" s="78"/>
      <c r="G28" s="78"/>
      <c r="H28" s="79" t="s">
        <v>15</v>
      </c>
      <c r="I28" s="41">
        <f>(I26+K22)</f>
        <v>1.8528</v>
      </c>
      <c r="J28" s="46"/>
    </row>
    <row r="29" spans="1:11" x14ac:dyDescent="0.3">
      <c r="A29" s="46"/>
      <c r="B29" s="46"/>
      <c r="C29" s="46"/>
      <c r="D29" s="46"/>
      <c r="E29" s="46"/>
      <c r="F29" s="78"/>
      <c r="G29" s="78"/>
      <c r="H29" s="79" t="s">
        <v>16</v>
      </c>
      <c r="I29" s="82"/>
      <c r="J29" s="46"/>
    </row>
    <row r="30" spans="1:11" x14ac:dyDescent="0.3">
      <c r="A30" s="46"/>
      <c r="B30" s="297"/>
      <c r="C30" s="297"/>
      <c r="D30" s="297"/>
      <c r="E30" s="297"/>
      <c r="F30" s="290" t="s">
        <v>41</v>
      </c>
      <c r="G30" s="291"/>
      <c r="H30" s="291"/>
      <c r="I30" s="291"/>
      <c r="J30" s="46"/>
    </row>
    <row r="31" spans="1:11" x14ac:dyDescent="0.3">
      <c r="A31" s="46"/>
      <c r="B31" s="297"/>
      <c r="C31" s="297"/>
      <c r="D31" s="297"/>
      <c r="E31" s="297"/>
      <c r="F31" s="291"/>
      <c r="G31" s="291"/>
      <c r="H31" s="291"/>
      <c r="I31" s="291"/>
      <c r="J31" s="46"/>
    </row>
  </sheetData>
  <sheetProtection selectLockedCells="1"/>
  <mergeCells count="13">
    <mergeCell ref="B18:D18"/>
    <mergeCell ref="F18:G18"/>
    <mergeCell ref="H18:I18"/>
    <mergeCell ref="F30:I31"/>
    <mergeCell ref="F2:G2"/>
    <mergeCell ref="F4:G4"/>
    <mergeCell ref="B6:D10"/>
    <mergeCell ref="F6:G6"/>
    <mergeCell ref="F8:G8"/>
    <mergeCell ref="D14:E14"/>
    <mergeCell ref="G14:I17"/>
    <mergeCell ref="D16:E16"/>
    <mergeCell ref="B30:E31"/>
  </mergeCells>
  <conditionalFormatting sqref="B21">
    <cfRule type="cellIs" dxfId="28" priority="2" stopIfTrue="1" operator="greaterThan">
      <formula>1</formula>
    </cfRule>
  </conditionalFormatting>
  <conditionalFormatting sqref="I8">
    <cfRule type="cellIs" dxfId="27" priority="1" operator="greaterThan">
      <formula>50</formula>
    </cfRule>
  </conditionalFormatting>
  <dataValidations count="2">
    <dataValidation type="list" allowBlank="1" showInputMessage="1" showErrorMessage="1" sqref="I10" xr:uid="{60533C8E-67CA-4BA1-9D31-C39A4341F700}">
      <formula1>$K$20:$K$21</formula1>
    </dataValidation>
    <dataValidation type="list" allowBlank="1" showInputMessage="1" showErrorMessage="1" sqref="I6" xr:uid="{540DE264-8AF0-49CC-920F-1686B04C5C18}">
      <formula1>$K$18:$K$19</formula1>
    </dataValidation>
  </dataValidations>
  <pageMargins left="0.7" right="0.7" top="0.75" bottom="0.75" header="0.3" footer="0.3"/>
  <pageSetup scale="7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B917-38A6-48ED-BF48-7AD54D74CF68}">
  <dimension ref="A1:K31"/>
  <sheetViews>
    <sheetView showGridLines="0" showRowColHeaders="0" zoomScale="115" zoomScaleNormal="115" zoomScaleSheetLayoutView="115" workbookViewId="0">
      <selection activeCell="M22" sqref="M22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35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5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5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5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56"/>
    </row>
    <row r="6" spans="1:10" x14ac:dyDescent="0.3">
      <c r="A6" s="56"/>
      <c r="B6" s="294" t="s">
        <v>362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56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56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>
        <v>25</v>
      </c>
      <c r="J8" s="46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46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114" t="s">
        <v>383</v>
      </c>
      <c r="I10" s="113" t="s">
        <v>373</v>
      </c>
      <c r="J10" s="46"/>
    </row>
    <row r="11" spans="1:10" ht="7.2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3">
      <c r="A12" s="56"/>
      <c r="B12" s="56"/>
      <c r="C12" s="57" t="s">
        <v>9</v>
      </c>
      <c r="D12" s="56" t="s">
        <v>398</v>
      </c>
      <c r="E12" s="56"/>
      <c r="F12" s="56"/>
      <c r="G12" s="56"/>
      <c r="H12" s="57"/>
      <c r="I12" s="59"/>
      <c r="J12" s="56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5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5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5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90"/>
    </row>
    <row r="17" spans="1:11" ht="7.2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90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90" t="s">
        <v>373</v>
      </c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90" t="s">
        <v>374</v>
      </c>
      <c r="K19" s="111">
        <v>0.25</v>
      </c>
    </row>
    <row r="20" spans="1:11" x14ac:dyDescent="0.3">
      <c r="A20" s="56"/>
      <c r="B20" s="68">
        <v>1</v>
      </c>
      <c r="C20" s="70" t="s">
        <v>398</v>
      </c>
      <c r="D20" s="70" t="s">
        <v>399</v>
      </c>
      <c r="E20" s="70"/>
      <c r="F20" s="71">
        <v>0.05</v>
      </c>
      <c r="G20" s="71">
        <f>IF(B20&gt;0,F20*B20,"")</f>
        <v>0.05</v>
      </c>
      <c r="H20" s="71">
        <v>0.13800000000000001</v>
      </c>
      <c r="I20" s="93">
        <f>IF(B20&gt;0,H20*B20,"")</f>
        <v>0.13800000000000001</v>
      </c>
      <c r="J20" s="56"/>
      <c r="K20" s="90" t="s">
        <v>373</v>
      </c>
    </row>
    <row r="21" spans="1:11" x14ac:dyDescent="0.3">
      <c r="A21" s="56"/>
      <c r="B21" s="109"/>
      <c r="C21" s="85"/>
      <c r="D21" s="1" t="s">
        <v>381</v>
      </c>
      <c r="E21" s="85"/>
      <c r="F21" s="103">
        <v>0</v>
      </c>
      <c r="G21" s="92">
        <f>F21</f>
        <v>0</v>
      </c>
      <c r="H21" s="12">
        <f>(I8*1.15)/24</f>
        <v>1.1979166666666665</v>
      </c>
      <c r="I21" s="94">
        <f>H21</f>
        <v>1.1979166666666665</v>
      </c>
      <c r="J21" s="56"/>
      <c r="K21" s="90" t="s">
        <v>374</v>
      </c>
    </row>
    <row r="22" spans="1:11" x14ac:dyDescent="0.3">
      <c r="A22" s="56"/>
      <c r="B22" s="1"/>
      <c r="C22" s="1"/>
      <c r="D22" s="1"/>
      <c r="E22" s="1"/>
      <c r="F22" s="57" t="s">
        <v>12</v>
      </c>
      <c r="G22" s="72">
        <f>SUM(G20:G21)</f>
        <v>0.05</v>
      </c>
      <c r="H22" s="57" t="s">
        <v>13</v>
      </c>
      <c r="I22" s="72">
        <f>SUM(I20:I21)</f>
        <v>1.3359166666666664</v>
      </c>
      <c r="J22" s="56"/>
      <c r="K22" s="112">
        <f>(I26*I27)</f>
        <v>0.30679583333333338</v>
      </c>
    </row>
    <row r="23" spans="1:11" x14ac:dyDescent="0.3">
      <c r="A23" s="56"/>
      <c r="B23" s="1"/>
      <c r="C23" s="1"/>
      <c r="D23" s="1"/>
      <c r="E23" s="1"/>
      <c r="F23" s="57" t="s">
        <v>5</v>
      </c>
      <c r="G23" s="57">
        <f>I2</f>
        <v>24</v>
      </c>
      <c r="H23" s="57" t="s">
        <v>6</v>
      </c>
      <c r="I23" s="57">
        <f>I4</f>
        <v>15</v>
      </c>
      <c r="J23" s="56"/>
    </row>
    <row r="24" spans="1:11" x14ac:dyDescent="0.3">
      <c r="A24" s="46"/>
      <c r="B24" s="46"/>
      <c r="C24" s="46"/>
      <c r="D24" s="46"/>
      <c r="E24" s="46"/>
      <c r="F24" s="73" t="s">
        <v>357</v>
      </c>
      <c r="G24" s="73">
        <f>G22*G23</f>
        <v>1.2000000000000002</v>
      </c>
      <c r="H24" s="73" t="s">
        <v>357</v>
      </c>
      <c r="I24" s="74">
        <f>(I23/60)*I22</f>
        <v>0.3339791666666666</v>
      </c>
      <c r="J24" s="46"/>
    </row>
    <row r="25" spans="1:11" x14ac:dyDescent="0.3">
      <c r="A25" s="46"/>
      <c r="B25" s="46"/>
      <c r="C25" s="46"/>
      <c r="D25" s="46"/>
      <c r="E25" s="46"/>
      <c r="F25" s="73"/>
      <c r="G25" s="46"/>
      <c r="H25" s="46"/>
      <c r="I25" s="46"/>
      <c r="J25" s="46"/>
    </row>
    <row r="26" spans="1:11" x14ac:dyDescent="0.3">
      <c r="A26" s="46"/>
      <c r="B26" s="46"/>
      <c r="C26" s="46"/>
      <c r="D26" s="46"/>
      <c r="E26" s="46"/>
      <c r="F26" s="75"/>
      <c r="G26" s="75"/>
      <c r="H26" s="73" t="s">
        <v>18</v>
      </c>
      <c r="I26" s="76">
        <f>I24+G24</f>
        <v>1.5339791666666667</v>
      </c>
      <c r="J26" s="46"/>
    </row>
    <row r="27" spans="1:11" x14ac:dyDescent="0.3">
      <c r="A27" s="46"/>
      <c r="B27" s="46"/>
      <c r="C27" s="46"/>
      <c r="D27" s="46"/>
      <c r="E27" s="46"/>
      <c r="F27" s="75"/>
      <c r="G27" s="75"/>
      <c r="H27" s="73" t="s">
        <v>14</v>
      </c>
      <c r="I27" s="77">
        <f>I6</f>
        <v>0.2</v>
      </c>
      <c r="J27" s="46"/>
    </row>
    <row r="28" spans="1:11" x14ac:dyDescent="0.3">
      <c r="A28" s="46"/>
      <c r="B28" s="46"/>
      <c r="C28" s="46"/>
      <c r="D28" s="46"/>
      <c r="E28" s="46"/>
      <c r="F28" s="78"/>
      <c r="G28" s="78"/>
      <c r="H28" s="79" t="s">
        <v>15</v>
      </c>
      <c r="I28" s="41">
        <f>(I26+K22)</f>
        <v>1.8407750000000001</v>
      </c>
      <c r="J28" s="46"/>
    </row>
    <row r="29" spans="1:11" x14ac:dyDescent="0.3">
      <c r="A29" s="46"/>
      <c r="B29" s="46"/>
      <c r="C29" s="46"/>
      <c r="D29" s="46"/>
      <c r="E29" s="46"/>
      <c r="F29" s="78"/>
      <c r="G29" s="78"/>
      <c r="H29" s="79" t="s">
        <v>16</v>
      </c>
      <c r="I29" s="82"/>
      <c r="J29" s="46"/>
    </row>
    <row r="30" spans="1:11" x14ac:dyDescent="0.3">
      <c r="A30" s="46"/>
      <c r="B30" s="297"/>
      <c r="C30" s="297"/>
      <c r="D30" s="297"/>
      <c r="E30" s="297"/>
      <c r="F30" s="290" t="s">
        <v>41</v>
      </c>
      <c r="G30" s="291"/>
      <c r="H30" s="291"/>
      <c r="I30" s="291"/>
      <c r="J30" s="46"/>
    </row>
    <row r="31" spans="1:11" x14ac:dyDescent="0.3">
      <c r="A31" s="46"/>
      <c r="B31" s="297"/>
      <c r="C31" s="297"/>
      <c r="D31" s="297"/>
      <c r="E31" s="297"/>
      <c r="F31" s="291"/>
      <c r="G31" s="291"/>
      <c r="H31" s="291"/>
      <c r="I31" s="291"/>
      <c r="J31" s="46"/>
    </row>
  </sheetData>
  <sheetProtection selectLockedCells="1"/>
  <mergeCells count="13">
    <mergeCell ref="D14:E14"/>
    <mergeCell ref="G14:I17"/>
    <mergeCell ref="D16:E16"/>
    <mergeCell ref="F2:G2"/>
    <mergeCell ref="F4:G4"/>
    <mergeCell ref="B6:D10"/>
    <mergeCell ref="F6:G6"/>
    <mergeCell ref="F8:G8"/>
    <mergeCell ref="B18:D18"/>
    <mergeCell ref="F18:G18"/>
    <mergeCell ref="H18:I18"/>
    <mergeCell ref="B30:E31"/>
    <mergeCell ref="F30:I31"/>
  </mergeCells>
  <conditionalFormatting sqref="B21">
    <cfRule type="cellIs" dxfId="26" priority="2" stopIfTrue="1" operator="greaterThan">
      <formula>1</formula>
    </cfRule>
  </conditionalFormatting>
  <conditionalFormatting sqref="I8">
    <cfRule type="cellIs" dxfId="25" priority="1" operator="greaterThan">
      <formula>50</formula>
    </cfRule>
  </conditionalFormatting>
  <dataValidations count="2">
    <dataValidation type="list" allowBlank="1" showInputMessage="1" showErrorMessage="1" sqref="I6" xr:uid="{E5F764FA-C825-46DF-A991-48EF58CE8AC3}">
      <formula1>$K$18:$K$19</formula1>
    </dataValidation>
    <dataValidation type="list" allowBlank="1" showInputMessage="1" showErrorMessage="1" sqref="I10" xr:uid="{3CD17EAA-8DB6-4508-840A-AF8DDB0B6221}">
      <formula1>$K$20:$K$21</formula1>
    </dataValidation>
  </dataValidations>
  <pageMargins left="0.7" right="0.7" top="0.75" bottom="0.75" header="0.3" footer="0.3"/>
  <pageSetup scale="70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D207-67EA-4362-BE41-CFB5DA30083E}">
  <dimension ref="A1:K31"/>
  <sheetViews>
    <sheetView showGridLines="0" showRowColHeaders="0" zoomScale="115" zoomScaleNormal="115" zoomScaleSheetLayoutView="115" workbookViewId="0">
      <selection activeCell="H21" sqref="H21"/>
    </sheetView>
  </sheetViews>
  <sheetFormatPr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35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90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90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90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90"/>
    </row>
    <row r="6" spans="1:10" x14ac:dyDescent="0.3">
      <c r="A6" s="56"/>
      <c r="B6" s="294" t="s">
        <v>363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90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90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>
        <v>100</v>
      </c>
      <c r="J8" s="91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91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114" t="s">
        <v>383</v>
      </c>
      <c r="I10" s="113" t="s">
        <v>373</v>
      </c>
      <c r="J10" s="91"/>
    </row>
    <row r="11" spans="1:10" ht="7.2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90"/>
    </row>
    <row r="12" spans="1:10" x14ac:dyDescent="0.3">
      <c r="A12" s="56"/>
      <c r="B12" s="56"/>
      <c r="C12" s="57" t="s">
        <v>9</v>
      </c>
      <c r="D12" s="56" t="s">
        <v>345</v>
      </c>
      <c r="E12" s="56"/>
      <c r="F12" s="56"/>
      <c r="G12" s="56"/>
      <c r="H12" s="57"/>
      <c r="I12" s="59"/>
      <c r="J12" s="90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90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90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90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90"/>
    </row>
    <row r="17" spans="1:11" ht="7.2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90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90"/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90"/>
      <c r="K19" s="111">
        <v>0.25</v>
      </c>
    </row>
    <row r="20" spans="1:11" x14ac:dyDescent="0.3">
      <c r="A20" s="56"/>
      <c r="B20" s="84">
        <v>1</v>
      </c>
      <c r="C20" s="106" t="s">
        <v>345</v>
      </c>
      <c r="D20" s="70" t="s">
        <v>378</v>
      </c>
      <c r="E20" s="70"/>
      <c r="F20" s="71">
        <v>0.06</v>
      </c>
      <c r="G20" s="93">
        <f>IF(B20&gt;0,F20*B20,"")</f>
        <v>0.06</v>
      </c>
      <c r="H20" s="71">
        <v>0.76600000000000001</v>
      </c>
      <c r="I20" s="71">
        <f>IF(B20&gt;0,H20*B20,"")</f>
        <v>0.76600000000000001</v>
      </c>
      <c r="J20" s="90"/>
      <c r="K20" s="90" t="s">
        <v>373</v>
      </c>
    </row>
    <row r="21" spans="1:11" x14ac:dyDescent="0.3">
      <c r="A21" s="56"/>
      <c r="B21" s="109"/>
      <c r="C21" s="85"/>
      <c r="D21" s="1" t="s">
        <v>381</v>
      </c>
      <c r="E21" s="85"/>
      <c r="F21" s="103">
        <v>0</v>
      </c>
      <c r="G21" s="94">
        <f>F21</f>
        <v>0</v>
      </c>
      <c r="H21" s="12">
        <f>(I8*1.1)/24</f>
        <v>4.5833333333333339</v>
      </c>
      <c r="I21" s="94">
        <f>H21</f>
        <v>4.5833333333333339</v>
      </c>
      <c r="J21" s="90"/>
      <c r="K21" s="90" t="s">
        <v>374</v>
      </c>
    </row>
    <row r="22" spans="1:11" x14ac:dyDescent="0.3">
      <c r="A22" s="56"/>
      <c r="B22" s="1"/>
      <c r="C22" s="1"/>
      <c r="D22" s="1"/>
      <c r="E22" s="1"/>
      <c r="F22" s="57" t="s">
        <v>12</v>
      </c>
      <c r="G22" s="72">
        <f>SUM(G20:G21)</f>
        <v>0.06</v>
      </c>
      <c r="H22" s="57" t="s">
        <v>13</v>
      </c>
      <c r="I22" s="95">
        <f>SUM(I20:I21)</f>
        <v>5.3493333333333339</v>
      </c>
      <c r="J22" s="56"/>
      <c r="K22" s="112">
        <f>(I26*I27)</f>
        <v>0.55546666666666666</v>
      </c>
    </row>
    <row r="23" spans="1:11" x14ac:dyDescent="0.3">
      <c r="A23" s="56"/>
      <c r="B23" s="1"/>
      <c r="C23" s="1"/>
      <c r="D23" s="1"/>
      <c r="E23" s="1"/>
      <c r="F23" s="57" t="s">
        <v>5</v>
      </c>
      <c r="G23" s="57">
        <f>I2</f>
        <v>24</v>
      </c>
      <c r="H23" s="57" t="s">
        <v>6</v>
      </c>
      <c r="I23" s="57">
        <f>I4</f>
        <v>15</v>
      </c>
      <c r="J23" s="56"/>
    </row>
    <row r="24" spans="1:11" x14ac:dyDescent="0.3">
      <c r="A24" s="46"/>
      <c r="B24" s="46"/>
      <c r="C24" s="46"/>
      <c r="D24" s="46"/>
      <c r="E24" s="46"/>
      <c r="F24" s="73" t="s">
        <v>357</v>
      </c>
      <c r="G24" s="73">
        <f>G22*G23</f>
        <v>1.44</v>
      </c>
      <c r="H24" s="73" t="s">
        <v>357</v>
      </c>
      <c r="I24" s="74">
        <f>(I23/60)*I22</f>
        <v>1.3373333333333335</v>
      </c>
      <c r="J24" s="46"/>
    </row>
    <row r="25" spans="1:11" x14ac:dyDescent="0.3">
      <c r="A25" s="46"/>
      <c r="B25" s="46"/>
      <c r="C25" s="46"/>
      <c r="D25" s="46"/>
      <c r="E25" s="46"/>
      <c r="F25" s="73"/>
      <c r="G25" s="46"/>
      <c r="H25" s="46"/>
      <c r="I25" s="46"/>
      <c r="J25" s="46"/>
    </row>
    <row r="26" spans="1:11" x14ac:dyDescent="0.3">
      <c r="A26" s="46"/>
      <c r="B26" s="46"/>
      <c r="C26" s="46"/>
      <c r="D26" s="46"/>
      <c r="E26" s="46"/>
      <c r="F26" s="75"/>
      <c r="G26" s="75"/>
      <c r="H26" s="73" t="s">
        <v>18</v>
      </c>
      <c r="I26" s="76">
        <f>I24+G24</f>
        <v>2.7773333333333334</v>
      </c>
      <c r="J26" s="46"/>
    </row>
    <row r="27" spans="1:11" x14ac:dyDescent="0.3">
      <c r="A27" s="46"/>
      <c r="B27" s="46"/>
      <c r="C27" s="46"/>
      <c r="D27" s="46"/>
      <c r="E27" s="46"/>
      <c r="F27" s="75"/>
      <c r="G27" s="75"/>
      <c r="H27" s="73" t="s">
        <v>14</v>
      </c>
      <c r="I27" s="77">
        <f>I6</f>
        <v>0.2</v>
      </c>
      <c r="J27" s="46"/>
    </row>
    <row r="28" spans="1:11" x14ac:dyDescent="0.3">
      <c r="A28" s="46"/>
      <c r="B28" s="46"/>
      <c r="C28" s="46"/>
      <c r="D28" s="46"/>
      <c r="E28" s="46"/>
      <c r="F28" s="78"/>
      <c r="G28" s="78"/>
      <c r="H28" s="79" t="s">
        <v>15</v>
      </c>
      <c r="I28" s="41">
        <f>(I26+K22)</f>
        <v>3.3328000000000002</v>
      </c>
      <c r="J28" s="46"/>
    </row>
    <row r="29" spans="1:11" x14ac:dyDescent="0.3">
      <c r="A29" s="46"/>
      <c r="B29" s="46"/>
      <c r="C29" s="46"/>
      <c r="D29" s="46"/>
      <c r="E29" s="46"/>
      <c r="F29" s="78"/>
      <c r="G29" s="78"/>
      <c r="H29" s="79" t="s">
        <v>16</v>
      </c>
      <c r="I29" s="82"/>
      <c r="J29" s="46"/>
    </row>
    <row r="30" spans="1:11" x14ac:dyDescent="0.3">
      <c r="A30" s="46"/>
      <c r="B30" s="297"/>
      <c r="C30" s="297"/>
      <c r="D30" s="297"/>
      <c r="E30" s="297"/>
      <c r="F30" s="290" t="s">
        <v>41</v>
      </c>
      <c r="G30" s="291"/>
      <c r="H30" s="291"/>
      <c r="I30" s="291"/>
      <c r="J30" s="46"/>
    </row>
    <row r="31" spans="1:11" x14ac:dyDescent="0.3">
      <c r="A31" s="46"/>
      <c r="B31" s="297"/>
      <c r="C31" s="297"/>
      <c r="D31" s="297"/>
      <c r="E31" s="297"/>
      <c r="F31" s="291"/>
      <c r="G31" s="291"/>
      <c r="H31" s="291"/>
      <c r="I31" s="291"/>
      <c r="J31" s="46"/>
    </row>
  </sheetData>
  <sheetProtection selectLockedCells="1"/>
  <mergeCells count="13">
    <mergeCell ref="B18:D18"/>
    <mergeCell ref="F18:G18"/>
    <mergeCell ref="H18:I18"/>
    <mergeCell ref="F30:I31"/>
    <mergeCell ref="F2:G2"/>
    <mergeCell ref="F4:G4"/>
    <mergeCell ref="B6:D10"/>
    <mergeCell ref="F6:G6"/>
    <mergeCell ref="F8:G8"/>
    <mergeCell ref="D14:E14"/>
    <mergeCell ref="G14:I17"/>
    <mergeCell ref="D16:E16"/>
    <mergeCell ref="B30:E31"/>
  </mergeCells>
  <phoneticPr fontId="23" type="noConversion"/>
  <conditionalFormatting sqref="B20:B21">
    <cfRule type="cellIs" dxfId="24" priority="2" stopIfTrue="1" operator="greaterThan">
      <formula>1</formula>
    </cfRule>
  </conditionalFormatting>
  <conditionalFormatting sqref="I8">
    <cfRule type="cellIs" dxfId="23" priority="1" operator="greaterThan">
      <formula>100</formula>
    </cfRule>
  </conditionalFormatting>
  <dataValidations disablePrompts="1" count="2">
    <dataValidation type="list" allowBlank="1" showInputMessage="1" showErrorMessage="1" sqref="I10" xr:uid="{14FA1AA9-5EEA-48DC-89E0-EBDF54E2D92C}">
      <formula1>$K$20:$K$21</formula1>
    </dataValidation>
    <dataValidation type="list" allowBlank="1" showInputMessage="1" showErrorMessage="1" sqref="I6" xr:uid="{80450623-C8A4-47F6-88D5-10DBF18B6542}">
      <formula1>$K$18:$K$19</formula1>
    </dataValidation>
  </dataValidations>
  <pageMargins left="0.7" right="0.7" top="0.75" bottom="0.75" header="0.3" footer="0.3"/>
  <pageSetup scale="70" orientation="portrait" r:id="rId1"/>
  <ignoredErrors>
    <ignoredError sqref="H21" formula="1"/>
  </ignoredError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0CFC-109A-4215-A9EC-5F2830C58A92}">
  <dimension ref="A1:K33"/>
  <sheetViews>
    <sheetView showGridLines="0" showRowColHeaders="0" zoomScale="115" zoomScaleNormal="115" zoomScaleSheetLayoutView="115" workbookViewId="0">
      <selection activeCell="F2" sqref="F2:G2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27.332031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5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5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5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56"/>
    </row>
    <row r="6" spans="1:10" x14ac:dyDescent="0.3">
      <c r="A6" s="56"/>
      <c r="B6" s="294" t="s">
        <v>364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56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56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/>
      <c r="J8" s="46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46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114" t="s">
        <v>383</v>
      </c>
      <c r="I10" s="113" t="s">
        <v>373</v>
      </c>
      <c r="J10" s="46"/>
    </row>
    <row r="11" spans="1:10" ht="7.35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3">
      <c r="A12" s="56"/>
      <c r="B12" s="56"/>
      <c r="C12" s="57" t="s">
        <v>9</v>
      </c>
      <c r="D12" s="56" t="s">
        <v>346</v>
      </c>
      <c r="E12" s="56"/>
      <c r="F12" s="56"/>
      <c r="G12" s="56"/>
      <c r="H12" s="57"/>
      <c r="J12" s="59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5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5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5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56"/>
    </row>
    <row r="17" spans="1:11" ht="7.35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56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90"/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90"/>
      <c r="K19" s="111">
        <v>0.25</v>
      </c>
    </row>
    <row r="20" spans="1:11" x14ac:dyDescent="0.3">
      <c r="A20" s="56"/>
      <c r="B20" s="107">
        <v>1</v>
      </c>
      <c r="C20" s="69" t="s">
        <v>346</v>
      </c>
      <c r="D20" s="70" t="s">
        <v>365</v>
      </c>
      <c r="E20" s="102"/>
      <c r="F20" s="71">
        <v>4.8000000000000001E-2</v>
      </c>
      <c r="G20" s="71">
        <f>IF(B20&gt;0,F20*B20,"")</f>
        <v>4.8000000000000001E-2</v>
      </c>
      <c r="H20" s="71">
        <v>0.52</v>
      </c>
      <c r="I20" s="93">
        <f>IF(B20&gt;0,B20*H20,"")</f>
        <v>0.52</v>
      </c>
      <c r="J20" s="56"/>
      <c r="K20" s="90" t="s">
        <v>373</v>
      </c>
    </row>
    <row r="21" spans="1:11" x14ac:dyDescent="0.3">
      <c r="A21" s="56"/>
      <c r="B21" s="108"/>
      <c r="C21" s="97"/>
      <c r="D21" s="1" t="s">
        <v>381</v>
      </c>
      <c r="E21" s="97"/>
      <c r="F21" s="12">
        <v>0</v>
      </c>
      <c r="G21" s="12">
        <f>F21</f>
        <v>0</v>
      </c>
      <c r="H21" s="12">
        <f>(I8*1.1)/24</f>
        <v>0</v>
      </c>
      <c r="I21" s="94">
        <f>H21</f>
        <v>0</v>
      </c>
      <c r="J21" s="56"/>
      <c r="K21" s="90" t="s">
        <v>374</v>
      </c>
    </row>
    <row r="22" spans="1:11" x14ac:dyDescent="0.3">
      <c r="A22" s="56"/>
      <c r="B22" s="104"/>
      <c r="C22" s="98" t="s">
        <v>366</v>
      </c>
      <c r="D22" s="97" t="s">
        <v>367</v>
      </c>
      <c r="E22" s="97"/>
      <c r="F22" s="94">
        <v>2E-3</v>
      </c>
      <c r="G22" s="94" t="str">
        <f>IF(B22&gt;0,B22*F22,"")</f>
        <v/>
      </c>
      <c r="H22" s="94">
        <v>0.56200000000000006</v>
      </c>
      <c r="I22" s="94" t="str">
        <f>IF(B22&gt;0,B22*H22,"")</f>
        <v/>
      </c>
      <c r="J22" s="56"/>
      <c r="K22" s="112">
        <f>(I28*I29)</f>
        <v>0.25640000000000002</v>
      </c>
    </row>
    <row r="23" spans="1:11" x14ac:dyDescent="0.3">
      <c r="A23" s="56"/>
      <c r="B23" s="104"/>
      <c r="C23" s="100" t="s">
        <v>368</v>
      </c>
      <c r="D23" s="100" t="s">
        <v>369</v>
      </c>
      <c r="E23" s="100"/>
      <c r="F23" s="92">
        <v>4.8000000000000001E-2</v>
      </c>
      <c r="G23" s="92" t="str">
        <f>IF(B23&gt;0,B23*F23,"")</f>
        <v/>
      </c>
      <c r="H23" s="92">
        <v>5.1999999999999998E-2</v>
      </c>
      <c r="I23" s="92" t="str">
        <f>IF(B23&gt;0,B23*H23,"")</f>
        <v/>
      </c>
      <c r="J23" s="56"/>
    </row>
    <row r="24" spans="1:11" x14ac:dyDescent="0.3">
      <c r="A24" s="56"/>
      <c r="B24" s="1"/>
      <c r="C24" s="1"/>
      <c r="D24" s="1"/>
      <c r="E24" s="1"/>
      <c r="F24" s="57" t="s">
        <v>12</v>
      </c>
      <c r="G24" s="72">
        <f>SUM(G20:G23)</f>
        <v>4.8000000000000001E-2</v>
      </c>
      <c r="H24" s="57" t="s">
        <v>13</v>
      </c>
      <c r="I24" s="72">
        <f>SUM(I20:I23)</f>
        <v>0.52</v>
      </c>
      <c r="J24" s="56"/>
    </row>
    <row r="25" spans="1:11" x14ac:dyDescent="0.3">
      <c r="A25" s="56"/>
      <c r="B25" s="1"/>
      <c r="C25" s="1"/>
      <c r="D25" s="1"/>
      <c r="E25" s="1"/>
      <c r="F25" s="57" t="s">
        <v>5</v>
      </c>
      <c r="G25" s="57">
        <f>I2</f>
        <v>24</v>
      </c>
      <c r="H25" s="57" t="s">
        <v>6</v>
      </c>
      <c r="I25" s="57">
        <f>I4</f>
        <v>15</v>
      </c>
      <c r="J25" s="56"/>
    </row>
    <row r="26" spans="1:11" x14ac:dyDescent="0.3">
      <c r="A26" s="46"/>
      <c r="B26" s="46"/>
      <c r="C26" s="46"/>
      <c r="D26" s="46"/>
      <c r="E26" s="46"/>
      <c r="F26" s="73" t="s">
        <v>357</v>
      </c>
      <c r="G26" s="73">
        <f>G24*G25</f>
        <v>1.1520000000000001</v>
      </c>
      <c r="H26" s="73" t="s">
        <v>357</v>
      </c>
      <c r="I26" s="74">
        <f>(I25/60)*I24</f>
        <v>0.13</v>
      </c>
      <c r="J26" s="46"/>
    </row>
    <row r="27" spans="1:11" x14ac:dyDescent="0.3">
      <c r="A27" s="46"/>
      <c r="B27" s="46"/>
      <c r="C27" s="46"/>
      <c r="D27" s="46"/>
      <c r="E27" s="46"/>
      <c r="F27" s="73"/>
      <c r="G27" s="46"/>
      <c r="H27" s="46"/>
      <c r="I27" s="46"/>
      <c r="J27" s="46"/>
    </row>
    <row r="28" spans="1:11" x14ac:dyDescent="0.3">
      <c r="A28" s="46"/>
      <c r="B28" s="46"/>
      <c r="C28" s="46"/>
      <c r="D28" s="46"/>
      <c r="E28" s="46"/>
      <c r="F28" s="75"/>
      <c r="G28" s="75"/>
      <c r="H28" s="73" t="s">
        <v>18</v>
      </c>
      <c r="I28" s="76">
        <f>I26+G26</f>
        <v>1.282</v>
      </c>
      <c r="J28" s="46"/>
    </row>
    <row r="29" spans="1:11" x14ac:dyDescent="0.3">
      <c r="A29" s="46"/>
      <c r="B29" s="46"/>
      <c r="C29" s="46"/>
      <c r="D29" s="46"/>
      <c r="E29" s="46"/>
      <c r="F29" s="75"/>
      <c r="G29" s="75"/>
      <c r="H29" s="73" t="s">
        <v>14</v>
      </c>
      <c r="I29" s="77">
        <f>I6</f>
        <v>0.2</v>
      </c>
      <c r="J29" s="46"/>
    </row>
    <row r="30" spans="1:11" x14ac:dyDescent="0.3">
      <c r="A30" s="46"/>
      <c r="B30" s="46"/>
      <c r="C30" s="46"/>
      <c r="D30" s="46"/>
      <c r="E30" s="46"/>
      <c r="F30" s="78"/>
      <c r="G30" s="78"/>
      <c r="H30" s="79" t="s">
        <v>15</v>
      </c>
      <c r="I30" s="41">
        <f>(I28+K22)</f>
        <v>1.5384</v>
      </c>
      <c r="J30" s="46"/>
    </row>
    <row r="31" spans="1:11" x14ac:dyDescent="0.3">
      <c r="A31" s="46"/>
      <c r="B31" s="46"/>
      <c r="C31" s="46"/>
      <c r="D31" s="46"/>
      <c r="E31" s="46"/>
      <c r="F31" s="78"/>
      <c r="G31" s="78"/>
      <c r="H31" s="79" t="s">
        <v>16</v>
      </c>
      <c r="I31" s="82"/>
      <c r="J31" s="46"/>
    </row>
    <row r="32" spans="1:11" x14ac:dyDescent="0.3">
      <c r="A32" s="46"/>
      <c r="B32" s="297"/>
      <c r="C32" s="297"/>
      <c r="D32" s="297"/>
      <c r="E32" s="297"/>
      <c r="F32" s="290" t="s">
        <v>41</v>
      </c>
      <c r="G32" s="291"/>
      <c r="H32" s="291"/>
      <c r="I32" s="291"/>
      <c r="J32" s="46"/>
    </row>
    <row r="33" spans="1:10" x14ac:dyDescent="0.3">
      <c r="A33" s="46"/>
      <c r="B33" s="297"/>
      <c r="C33" s="297"/>
      <c r="D33" s="297"/>
      <c r="E33" s="297"/>
      <c r="F33" s="291"/>
      <c r="G33" s="291"/>
      <c r="H33" s="291"/>
      <c r="I33" s="291"/>
      <c r="J33" s="46"/>
    </row>
  </sheetData>
  <sheetProtection sheet="1" objects="1" scenarios="1" selectLockedCells="1"/>
  <mergeCells count="13">
    <mergeCell ref="B18:D18"/>
    <mergeCell ref="F18:G18"/>
    <mergeCell ref="H18:I18"/>
    <mergeCell ref="F32:I33"/>
    <mergeCell ref="F2:G2"/>
    <mergeCell ref="F4:G4"/>
    <mergeCell ref="B6:D10"/>
    <mergeCell ref="F6:G6"/>
    <mergeCell ref="F8:G8"/>
    <mergeCell ref="D14:E14"/>
    <mergeCell ref="G14:I17"/>
    <mergeCell ref="D16:E16"/>
    <mergeCell ref="B32:E33"/>
  </mergeCells>
  <conditionalFormatting sqref="B20:B21">
    <cfRule type="cellIs" dxfId="22" priority="4" stopIfTrue="1" operator="greaterThan">
      <formula>1</formula>
    </cfRule>
  </conditionalFormatting>
  <conditionalFormatting sqref="B22:B23">
    <cfRule type="cellIs" dxfId="21" priority="2" operator="greaterThan">
      <formula>1</formula>
    </cfRule>
  </conditionalFormatting>
  <conditionalFormatting sqref="F2:G2">
    <cfRule type="cellIs" dxfId="20" priority="1" operator="greaterThan">
      <formula>50</formula>
    </cfRule>
  </conditionalFormatting>
  <dataValidations count="2">
    <dataValidation type="list" allowBlank="1" showInputMessage="1" showErrorMessage="1" sqref="I6" xr:uid="{0FA21BA1-6486-4B15-8750-7FEE4CD1A056}">
      <formula1>$K$18:$K$19</formula1>
    </dataValidation>
    <dataValidation type="list" allowBlank="1" showInputMessage="1" showErrorMessage="1" sqref="I10" xr:uid="{D0D9F785-74D9-4989-85C3-5B293C3C873B}">
      <formula1>$K$20:$K$21</formula1>
    </dataValidation>
  </dataValidations>
  <pageMargins left="0.7" right="0.7" top="0.75" bottom="0.75" header="0.3" footer="0.3"/>
  <pageSetup scale="75" orientation="portrait" r:id="rId1"/>
  <ignoredErrors>
    <ignoredError sqref="H21:I21" 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0F08-7B60-489C-AA9A-67D42E86576B}">
  <dimension ref="A1:K33"/>
  <sheetViews>
    <sheetView showGridLines="0" showRowColHeaders="0" zoomScale="115" zoomScaleNormal="115" zoomScaleSheetLayoutView="115" workbookViewId="0">
      <selection activeCell="F2" sqref="F2:G2"/>
    </sheetView>
  </sheetViews>
  <sheetFormatPr defaultColWidth="9.109375" defaultRowHeight="14.4" x14ac:dyDescent="0.3"/>
  <cols>
    <col min="1" max="1" width="0.88671875" customWidth="1"/>
    <col min="2" max="2" width="6.44140625" customWidth="1"/>
    <col min="3" max="3" width="18.5546875" customWidth="1"/>
    <col min="4" max="4" width="12.33203125" customWidth="1"/>
    <col min="5" max="5" width="30.6640625" customWidth="1"/>
    <col min="6" max="6" width="12.6640625" customWidth="1"/>
    <col min="7" max="7" width="12.5546875" customWidth="1"/>
    <col min="8" max="8" width="13.5546875" customWidth="1"/>
    <col min="9" max="9" width="13.33203125" customWidth="1"/>
    <col min="10" max="10" width="2.6640625" customWidth="1"/>
  </cols>
  <sheetData>
    <row r="1" spans="1:10" x14ac:dyDescent="0.3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x14ac:dyDescent="0.3">
      <c r="A2" s="56"/>
      <c r="B2" s="56"/>
      <c r="C2" s="56"/>
      <c r="D2" s="56"/>
      <c r="E2" s="57" t="s">
        <v>4</v>
      </c>
      <c r="F2" s="292"/>
      <c r="G2" s="293"/>
      <c r="H2" s="57" t="s">
        <v>5</v>
      </c>
      <c r="I2" s="80">
        <v>24</v>
      </c>
      <c r="J2" s="56"/>
    </row>
    <row r="3" spans="1:10" ht="3" customHeight="1" x14ac:dyDescent="0.3">
      <c r="A3" s="56"/>
      <c r="B3" s="56"/>
      <c r="C3" s="56"/>
      <c r="D3" s="56"/>
      <c r="E3" s="58"/>
      <c r="F3" s="56"/>
      <c r="G3" s="56"/>
      <c r="H3" s="58"/>
      <c r="I3" s="59"/>
      <c r="J3" s="56"/>
    </row>
    <row r="4" spans="1:10" x14ac:dyDescent="0.3">
      <c r="A4" s="56"/>
      <c r="B4" s="56"/>
      <c r="C4" s="56"/>
      <c r="D4" s="56"/>
      <c r="E4" s="58"/>
      <c r="F4" s="292"/>
      <c r="G4" s="293"/>
      <c r="H4" s="57" t="s">
        <v>6</v>
      </c>
      <c r="I4" s="80">
        <v>15</v>
      </c>
      <c r="J4" s="56"/>
    </row>
    <row r="5" spans="1:10" ht="3" customHeight="1" x14ac:dyDescent="0.3">
      <c r="A5" s="56"/>
      <c r="B5" s="56"/>
      <c r="C5" s="56"/>
      <c r="D5" s="56"/>
      <c r="E5" s="58"/>
      <c r="F5" s="56"/>
      <c r="G5" s="56"/>
      <c r="H5" s="57"/>
      <c r="I5" s="59"/>
      <c r="J5" s="56"/>
    </row>
    <row r="6" spans="1:10" x14ac:dyDescent="0.3">
      <c r="A6" s="56"/>
      <c r="B6" s="294" t="s">
        <v>370</v>
      </c>
      <c r="C6" s="294"/>
      <c r="D6" s="294"/>
      <c r="E6" s="57" t="s">
        <v>36</v>
      </c>
      <c r="F6" s="292"/>
      <c r="G6" s="293"/>
      <c r="H6" s="60" t="s">
        <v>14</v>
      </c>
      <c r="I6" s="113">
        <v>0.2</v>
      </c>
      <c r="J6" s="56"/>
    </row>
    <row r="7" spans="1:10" ht="3" customHeight="1" thickBot="1" x14ac:dyDescent="0.35">
      <c r="A7" s="56"/>
      <c r="B7" s="294"/>
      <c r="C7" s="294"/>
      <c r="D7" s="294"/>
      <c r="E7" s="58"/>
      <c r="F7" s="59"/>
      <c r="G7" s="59"/>
      <c r="H7" s="61"/>
      <c r="I7" s="62"/>
      <c r="J7" s="56"/>
    </row>
    <row r="8" spans="1:10" ht="15" thickBot="1" x14ac:dyDescent="0.35">
      <c r="A8" s="56"/>
      <c r="B8" s="294"/>
      <c r="C8" s="294"/>
      <c r="D8" s="294"/>
      <c r="E8" s="57" t="s">
        <v>37</v>
      </c>
      <c r="F8" s="292"/>
      <c r="G8" s="293"/>
      <c r="H8" s="60" t="s">
        <v>382</v>
      </c>
      <c r="I8" s="110"/>
      <c r="J8" s="46"/>
    </row>
    <row r="9" spans="1:10" ht="3" customHeight="1" x14ac:dyDescent="0.3">
      <c r="A9" s="56"/>
      <c r="B9" s="294"/>
      <c r="C9" s="294"/>
      <c r="D9" s="294"/>
      <c r="E9" s="57"/>
      <c r="F9" s="56"/>
      <c r="G9" s="56"/>
      <c r="H9" s="58"/>
      <c r="I9" s="46"/>
      <c r="J9" s="46"/>
    </row>
    <row r="10" spans="1:10" x14ac:dyDescent="0.3">
      <c r="A10" s="56"/>
      <c r="B10" s="294"/>
      <c r="C10" s="294"/>
      <c r="D10" s="294"/>
      <c r="E10" s="57" t="s">
        <v>7</v>
      </c>
      <c r="F10" s="81"/>
      <c r="G10" s="56"/>
      <c r="H10" s="114" t="s">
        <v>383</v>
      </c>
      <c r="I10" s="113" t="s">
        <v>373</v>
      </c>
      <c r="J10" s="46"/>
    </row>
    <row r="11" spans="1:10" ht="7.35" customHeight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3">
      <c r="A12" s="56"/>
      <c r="B12" s="56"/>
      <c r="C12" s="57" t="s">
        <v>9</v>
      </c>
      <c r="D12" s="56" t="s">
        <v>347</v>
      </c>
      <c r="E12" s="56"/>
      <c r="F12" s="56"/>
      <c r="G12" s="56"/>
      <c r="H12" s="57"/>
      <c r="I12" s="59"/>
      <c r="J12" s="56"/>
    </row>
    <row r="13" spans="1:10" ht="3" customHeight="1" x14ac:dyDescent="0.3">
      <c r="A13" s="56"/>
      <c r="B13" s="56"/>
      <c r="C13" s="57"/>
      <c r="D13" s="56"/>
      <c r="E13" s="56"/>
      <c r="F13" s="56"/>
      <c r="G13" s="56"/>
      <c r="H13" s="57"/>
      <c r="I13" s="59"/>
      <c r="J13" s="56"/>
    </row>
    <row r="14" spans="1:10" x14ac:dyDescent="0.3">
      <c r="A14" s="56"/>
      <c r="B14" s="56"/>
      <c r="C14" s="57" t="s">
        <v>19</v>
      </c>
      <c r="D14" s="292"/>
      <c r="E14" s="293"/>
      <c r="F14" s="56"/>
      <c r="G14" s="295" t="s">
        <v>39</v>
      </c>
      <c r="H14" s="295"/>
      <c r="I14" s="295"/>
      <c r="J14" s="56"/>
    </row>
    <row r="15" spans="1:10" ht="3" customHeight="1" x14ac:dyDescent="0.3">
      <c r="A15" s="56"/>
      <c r="B15" s="56"/>
      <c r="C15" s="57"/>
      <c r="D15" s="56"/>
      <c r="E15" s="56"/>
      <c r="F15" s="56"/>
      <c r="G15" s="295"/>
      <c r="H15" s="295"/>
      <c r="I15" s="295"/>
      <c r="J15" s="56"/>
    </row>
    <row r="16" spans="1:10" x14ac:dyDescent="0.3">
      <c r="A16" s="56"/>
      <c r="B16" s="56"/>
      <c r="C16" s="57" t="s">
        <v>8</v>
      </c>
      <c r="D16" s="292"/>
      <c r="E16" s="293"/>
      <c r="F16" s="56"/>
      <c r="G16" s="295"/>
      <c r="H16" s="295"/>
      <c r="I16" s="295"/>
      <c r="J16" s="56"/>
    </row>
    <row r="17" spans="1:11" ht="7.35" customHeight="1" x14ac:dyDescent="0.3">
      <c r="A17" s="56"/>
      <c r="B17" s="56"/>
      <c r="C17" s="56"/>
      <c r="D17" s="56"/>
      <c r="E17" s="56"/>
      <c r="F17" s="56"/>
      <c r="G17" s="296"/>
      <c r="H17" s="296"/>
      <c r="I17" s="296"/>
      <c r="J17" s="56"/>
    </row>
    <row r="18" spans="1:11" x14ac:dyDescent="0.3">
      <c r="A18" s="56"/>
      <c r="B18" s="287" t="s">
        <v>351</v>
      </c>
      <c r="C18" s="288"/>
      <c r="D18" s="288"/>
      <c r="E18" s="63"/>
      <c r="F18" s="288" t="s">
        <v>20</v>
      </c>
      <c r="G18" s="288"/>
      <c r="H18" s="288" t="s">
        <v>21</v>
      </c>
      <c r="I18" s="289"/>
      <c r="J18" s="90" t="s">
        <v>373</v>
      </c>
      <c r="K18" s="111">
        <v>0.2</v>
      </c>
    </row>
    <row r="19" spans="1:11" x14ac:dyDescent="0.3">
      <c r="A19" s="56"/>
      <c r="B19" s="64" t="s">
        <v>0</v>
      </c>
      <c r="C19" s="65" t="s">
        <v>1</v>
      </c>
      <c r="D19" s="65" t="s">
        <v>17</v>
      </c>
      <c r="E19" s="65"/>
      <c r="F19" s="66" t="s">
        <v>10</v>
      </c>
      <c r="G19" s="66" t="s">
        <v>11</v>
      </c>
      <c r="H19" s="66" t="s">
        <v>10</v>
      </c>
      <c r="I19" s="67" t="s">
        <v>11</v>
      </c>
      <c r="J19" s="90" t="s">
        <v>374</v>
      </c>
      <c r="K19" s="111">
        <v>0.25</v>
      </c>
    </row>
    <row r="20" spans="1:11" x14ac:dyDescent="0.3">
      <c r="A20" s="56"/>
      <c r="B20" s="83">
        <v>1</v>
      </c>
      <c r="C20" s="70" t="s">
        <v>347</v>
      </c>
      <c r="D20" s="70" t="s">
        <v>380</v>
      </c>
      <c r="E20" s="70"/>
      <c r="F20" s="93">
        <v>4.8000000000000001E-2</v>
      </c>
      <c r="G20" s="93">
        <f>IF(B20&gt;0,F20*B20,"")</f>
        <v>4.8000000000000001E-2</v>
      </c>
      <c r="H20" s="71">
        <v>0.52</v>
      </c>
      <c r="I20" s="93">
        <f>IF(B20&gt;0,B20*H20,"")</f>
        <v>0.52</v>
      </c>
      <c r="J20" s="56"/>
      <c r="K20" s="90" t="s">
        <v>373</v>
      </c>
    </row>
    <row r="21" spans="1:11" x14ac:dyDescent="0.3">
      <c r="A21" s="56"/>
      <c r="B21" s="108"/>
      <c r="C21" s="97"/>
      <c r="D21" s="1" t="s">
        <v>381</v>
      </c>
      <c r="E21" s="97"/>
      <c r="F21" s="94">
        <v>0</v>
      </c>
      <c r="G21" s="94">
        <f>F21</f>
        <v>0</v>
      </c>
      <c r="H21" s="12">
        <f>(I8*1.1)/24</f>
        <v>0</v>
      </c>
      <c r="I21" s="94">
        <f>H21</f>
        <v>0</v>
      </c>
      <c r="J21" s="56"/>
      <c r="K21" s="90" t="s">
        <v>374</v>
      </c>
    </row>
    <row r="22" spans="1:11" x14ac:dyDescent="0.3">
      <c r="A22" s="56"/>
      <c r="B22" s="104"/>
      <c r="C22" s="98" t="s">
        <v>366</v>
      </c>
      <c r="D22" s="97" t="s">
        <v>367</v>
      </c>
      <c r="E22" s="97"/>
      <c r="F22" s="94">
        <v>2E-3</v>
      </c>
      <c r="G22" s="92" t="str">
        <f t="shared" ref="G22:G23" si="0">IF(B22&gt;0,F22*B22,"")</f>
        <v/>
      </c>
      <c r="H22" s="94">
        <v>0.56200000000000006</v>
      </c>
      <c r="I22" s="94" t="str">
        <f t="shared" ref="I22:I23" si="1">IF(B22&gt;0,B22*H22,"")</f>
        <v/>
      </c>
      <c r="J22" s="56"/>
      <c r="K22" s="112">
        <f>(I28*I29)</f>
        <v>0.25640000000000002</v>
      </c>
    </row>
    <row r="23" spans="1:11" x14ac:dyDescent="0.3">
      <c r="A23" s="56"/>
      <c r="B23" s="105"/>
      <c r="C23" s="98" t="s">
        <v>368</v>
      </c>
      <c r="D23" s="100" t="s">
        <v>369</v>
      </c>
      <c r="E23" s="100"/>
      <c r="F23" s="92">
        <v>4.8000000000000001E-2</v>
      </c>
      <c r="G23" s="92" t="str">
        <f t="shared" si="0"/>
        <v/>
      </c>
      <c r="H23" s="92">
        <v>5.1999999999999998E-2</v>
      </c>
      <c r="I23" s="94" t="str">
        <f t="shared" si="1"/>
        <v/>
      </c>
      <c r="J23" s="56"/>
    </row>
    <row r="24" spans="1:11" x14ac:dyDescent="0.3">
      <c r="A24" s="56"/>
      <c r="B24" s="85"/>
      <c r="C24" s="1"/>
      <c r="D24" s="1"/>
      <c r="E24" s="1"/>
      <c r="F24" s="57" t="s">
        <v>12</v>
      </c>
      <c r="G24" s="72">
        <f>SUM(G20:G23)</f>
        <v>4.8000000000000001E-2</v>
      </c>
      <c r="H24" s="57" t="s">
        <v>13</v>
      </c>
      <c r="I24" s="72">
        <f>SUM(I20:I23)</f>
        <v>0.52</v>
      </c>
      <c r="J24" s="56"/>
    </row>
    <row r="25" spans="1:11" x14ac:dyDescent="0.3">
      <c r="A25" s="56"/>
      <c r="B25" s="1"/>
      <c r="C25" s="1"/>
      <c r="D25" s="1"/>
      <c r="E25" s="1"/>
      <c r="F25" s="57" t="s">
        <v>5</v>
      </c>
      <c r="G25" s="57">
        <f>I2</f>
        <v>24</v>
      </c>
      <c r="H25" s="57" t="s">
        <v>6</v>
      </c>
      <c r="I25" s="57">
        <f>I4</f>
        <v>15</v>
      </c>
      <c r="J25" s="56"/>
    </row>
    <row r="26" spans="1:11" x14ac:dyDescent="0.3">
      <c r="A26" s="46"/>
      <c r="B26" s="46"/>
      <c r="C26" s="46"/>
      <c r="D26" s="46"/>
      <c r="E26" s="46"/>
      <c r="F26" s="73" t="s">
        <v>357</v>
      </c>
      <c r="G26" s="73">
        <f>G24*G25</f>
        <v>1.1520000000000001</v>
      </c>
      <c r="H26" s="73" t="s">
        <v>357</v>
      </c>
      <c r="I26" s="74">
        <f>(I25/60)*I24</f>
        <v>0.13</v>
      </c>
      <c r="J26" s="46"/>
    </row>
    <row r="27" spans="1:11" x14ac:dyDescent="0.3">
      <c r="A27" s="46"/>
      <c r="B27" s="46"/>
      <c r="C27" s="46"/>
      <c r="D27" s="46"/>
      <c r="E27" s="46"/>
      <c r="F27" s="73"/>
      <c r="G27" s="46"/>
      <c r="H27" s="46"/>
      <c r="I27" s="46"/>
      <c r="J27" s="46"/>
    </row>
    <row r="28" spans="1:11" x14ac:dyDescent="0.3">
      <c r="A28" s="46"/>
      <c r="B28" s="46"/>
      <c r="C28" s="46"/>
      <c r="D28" s="46"/>
      <c r="E28" s="46"/>
      <c r="F28" s="75"/>
      <c r="G28" s="75"/>
      <c r="H28" s="73" t="s">
        <v>18</v>
      </c>
      <c r="I28" s="76">
        <f>I26+G26</f>
        <v>1.282</v>
      </c>
      <c r="J28" s="46"/>
    </row>
    <row r="29" spans="1:11" x14ac:dyDescent="0.3">
      <c r="A29" s="46"/>
      <c r="B29" s="46"/>
      <c r="C29" s="46"/>
      <c r="D29" s="46"/>
      <c r="E29" s="46"/>
      <c r="F29" s="75"/>
      <c r="G29" s="75"/>
      <c r="H29" s="73" t="s">
        <v>14</v>
      </c>
      <c r="I29" s="77">
        <f>I6</f>
        <v>0.2</v>
      </c>
      <c r="J29" s="46"/>
    </row>
    <row r="30" spans="1:11" x14ac:dyDescent="0.3">
      <c r="A30" s="46"/>
      <c r="B30" s="46"/>
      <c r="C30" s="46"/>
      <c r="D30" s="46"/>
      <c r="E30" s="46"/>
      <c r="F30" s="78"/>
      <c r="G30" s="78"/>
      <c r="H30" s="79" t="s">
        <v>15</v>
      </c>
      <c r="I30" s="41">
        <f>(I28+K22)</f>
        <v>1.5384</v>
      </c>
      <c r="J30" s="46"/>
    </row>
    <row r="31" spans="1:11" x14ac:dyDescent="0.3">
      <c r="A31" s="46"/>
      <c r="B31" s="46"/>
      <c r="C31" s="46"/>
      <c r="D31" s="46"/>
      <c r="E31" s="46"/>
      <c r="F31" s="78"/>
      <c r="G31" s="78"/>
      <c r="H31" s="79" t="s">
        <v>16</v>
      </c>
      <c r="I31" s="82"/>
      <c r="J31" s="46"/>
    </row>
    <row r="32" spans="1:11" x14ac:dyDescent="0.3">
      <c r="A32" s="46"/>
      <c r="B32" s="297"/>
      <c r="C32" s="297"/>
      <c r="D32" s="297"/>
      <c r="E32" s="297"/>
      <c r="F32" s="290" t="s">
        <v>41</v>
      </c>
      <c r="G32" s="291"/>
      <c r="H32" s="291"/>
      <c r="I32" s="291"/>
      <c r="J32" s="46"/>
    </row>
    <row r="33" spans="1:10" x14ac:dyDescent="0.3">
      <c r="A33" s="46"/>
      <c r="B33" s="297"/>
      <c r="C33" s="297"/>
      <c r="D33" s="297"/>
      <c r="E33" s="297"/>
      <c r="F33" s="291"/>
      <c r="G33" s="291"/>
      <c r="H33" s="291"/>
      <c r="I33" s="291"/>
      <c r="J33" s="46"/>
    </row>
  </sheetData>
  <sheetProtection sheet="1" objects="1" scenarios="1" selectLockedCells="1"/>
  <mergeCells count="13">
    <mergeCell ref="D16:E16"/>
    <mergeCell ref="D14:E14"/>
    <mergeCell ref="G14:I17"/>
    <mergeCell ref="F32:I33"/>
    <mergeCell ref="B18:D18"/>
    <mergeCell ref="F18:G18"/>
    <mergeCell ref="H18:I18"/>
    <mergeCell ref="B32:E33"/>
    <mergeCell ref="F2:G2"/>
    <mergeCell ref="F4:G4"/>
    <mergeCell ref="B6:D10"/>
    <mergeCell ref="F6:G6"/>
    <mergeCell ref="F8:G8"/>
  </mergeCells>
  <conditionalFormatting sqref="B20:B21">
    <cfRule type="cellIs" dxfId="19" priority="4" stopIfTrue="1" operator="greaterThan">
      <formula>1</formula>
    </cfRule>
  </conditionalFormatting>
  <conditionalFormatting sqref="B22:B23">
    <cfRule type="cellIs" dxfId="18" priority="2" operator="greaterThan">
      <formula>1</formula>
    </cfRule>
  </conditionalFormatting>
  <conditionalFormatting sqref="F2:G2">
    <cfRule type="cellIs" dxfId="17" priority="1" operator="greaterThan">
      <formula>100</formula>
    </cfRule>
  </conditionalFormatting>
  <dataValidations count="2">
    <dataValidation type="list" allowBlank="1" showInputMessage="1" showErrorMessage="1" sqref="I10" xr:uid="{B47AF96A-61BF-4842-9177-3444F8F9D7AE}">
      <formula1>$K$20:$K$21</formula1>
    </dataValidation>
    <dataValidation type="list" allowBlank="1" showInputMessage="1" showErrorMessage="1" sqref="I6" xr:uid="{C8BBAD7E-AB53-4864-A789-8C7CD4DCDCEB}">
      <formula1>$K$18:$K$19</formula1>
    </dataValidation>
  </dataValidations>
  <pageMargins left="0.7" right="0.7" top="0.75" bottom="0.75" header="0.3" footer="0.3"/>
  <pageSetup scale="69" orientation="portrait" r:id="rId1"/>
  <ignoredErrors>
    <ignoredError sqref="G21:H21 I21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n i P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W n i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p 4 j 1 s o i k e 4 D g A A A B E A A A A T A B w A R m 9 y b X V s Y X M v U 2 V j d G l v b j E u b S C i G A A o o B Q A A A A A A A A A A A A A A A A A A A A A A A A A A A A r T k 0 u y c z P U w i G 0 I b W A F B L A Q I t A B Q A A g A I A F p 4 j 1 t L Q M D j p A A A A P Y A A A A S A A A A A A A A A A A A A A A A A A A A A A B D b 2 5 m a W c v U G F j a 2 F n Z S 5 4 b W x Q S w E C L Q A U A A I A C A B a e I 9 b D 8 r p q 6 Q A A A D p A A A A E w A A A A A A A A A A A A A A A A D w A A A A W 0 N v b n R l b n R f V H l w Z X N d L n h t b F B L A Q I t A B Q A A g A I A F p 4 j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y r H p G L e x Q K 2 4 O z h n G m J o A A A A A A I A A A A A A A N m A A D A A A A A E A A A A G T k Y P s G a v M g a f i F z O T O x d E A A A A A B I A A A K A A A A A Q A A A A l g K n o D X 5 4 v B U r g e e k W W m 0 F A A A A D F F B L e Y N d n p b E o J s s D C N E b H 4 B H N o w I H 5 B f F B l Q L K s / m 8 4 / n a o r 2 z V O e p S F j 8 6 O n U w 8 l T 1 X + I j L U A L Y c x J a 2 i p Z u F M 0 I 5 d + w p + g d Q Y 6 w p c Y 5 x Q A A A C I i p H T L l s j b w W g V 8 s k O H y e R b t N a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D10B1D4B84D54BA6E56530EEE77253" ma:contentTypeVersion="9" ma:contentTypeDescription="Create a new document." ma:contentTypeScope="" ma:versionID="e0b01c2f59d844907a0ba57aa00ef7e0">
  <xsd:schema xmlns:xsd="http://www.w3.org/2001/XMLSchema" xmlns:xs="http://www.w3.org/2001/XMLSchema" xmlns:p="http://schemas.microsoft.com/office/2006/metadata/properties" xmlns:ns2="89c9dcfb-ef0e-4137-a54f-e699a02807c4" targetNamespace="http://schemas.microsoft.com/office/2006/metadata/properties" ma:root="true" ma:fieldsID="107c1e71946c4c4f5d5e27028c6ce647" ns2:_="">
    <xsd:import namespace="89c9dcfb-ef0e-4137-a54f-e699a0280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9dcfb-ef0e-4137-a54f-e699a0280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C0E0D3-C0E7-4EE7-92CD-E1C55C621F4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91EC7B7-40C6-4629-B5BA-44D7A56FA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c9dcfb-ef0e-4137-a54f-e699a02807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D8F6F3-1B3F-4409-9FD3-A911328C69C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9c9dcfb-ef0e-4137-a54f-e699a02807c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7079B22-2A15-4F2C-BD91-840AB9ACF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19</vt:i4>
      </vt:variant>
    </vt:vector>
  </HeadingPairs>
  <TitlesOfParts>
    <vt:vector size="31" baseType="lpstr">
      <vt:lpstr>EVAX-X70</vt:lpstr>
      <vt:lpstr>SCA-2525</vt:lpstr>
      <vt:lpstr>SCA-2570</vt:lpstr>
      <vt:lpstr>SCA-5025</vt:lpstr>
      <vt:lpstr>SCA-5070</vt:lpstr>
      <vt:lpstr>SCA-5070INT</vt:lpstr>
      <vt:lpstr>SCA-10070</vt:lpstr>
      <vt:lpstr>DCA-5025</vt:lpstr>
      <vt:lpstr>DCA-10025</vt:lpstr>
      <vt:lpstr>FFT-1000</vt:lpstr>
      <vt:lpstr>PSN-1000</vt:lpstr>
      <vt:lpstr>Device Database</vt:lpstr>
      <vt:lpstr>Conv_Detectors</vt:lpstr>
      <vt:lpstr>Horn_Strobes</vt:lpstr>
      <vt:lpstr>Horns</vt:lpstr>
      <vt:lpstr>MiniHorns</vt:lpstr>
      <vt:lpstr>Other_Notification</vt:lpstr>
      <vt:lpstr>PLINK_Devices</vt:lpstr>
      <vt:lpstr>'DCA-10025'!Print_Area</vt:lpstr>
      <vt:lpstr>'DCA-5025'!Print_Area</vt:lpstr>
      <vt:lpstr>'EVAX-X70'!Print_Area</vt:lpstr>
      <vt:lpstr>'FFT-1000'!Print_Area</vt:lpstr>
      <vt:lpstr>'PSN-1000'!Print_Area</vt:lpstr>
      <vt:lpstr>'SCA-10070'!Print_Area</vt:lpstr>
      <vt:lpstr>'SCA-2525'!Print_Area</vt:lpstr>
      <vt:lpstr>'SCA-2570'!Print_Area</vt:lpstr>
      <vt:lpstr>'SCA-5025'!Print_Area</vt:lpstr>
      <vt:lpstr>'SCA-5070'!Print_Area</vt:lpstr>
      <vt:lpstr>'SCA-5070INT'!Print_Area</vt:lpstr>
      <vt:lpstr>SLC_Aux_Power</vt:lpstr>
      <vt:lpstr>Strobes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Summers;Terry Gardner</dc:creator>
  <cp:lastModifiedBy>TJ Loughman</cp:lastModifiedBy>
  <cp:lastPrinted>2022-09-30T16:26:36Z</cp:lastPrinted>
  <dcterms:created xsi:type="dcterms:W3CDTF">2011-12-25T02:49:30Z</dcterms:created>
  <dcterms:modified xsi:type="dcterms:W3CDTF">2026-05-12T18:39:33Z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0x010100D1D10B1D4B84D54BA6E56530EEE77253</vt:lpwstr>
  </property>
</Properties>
</file>