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chaelm\Documents\"/>
    </mc:Choice>
  </mc:AlternateContent>
  <xr:revisionPtr revIDLastSave="0" documentId="8_{FA00672C-AD0F-439E-9DFA-D1FB61C163E7}" xr6:coauthVersionLast="47" xr6:coauthVersionMax="47" xr10:uidLastSave="{00000000-0000-0000-0000-000000000000}"/>
  <bookViews>
    <workbookView xWindow="4320" yWindow="2460" windowWidth="17280" windowHeight="8964" xr2:uid="{00000000-000D-0000-FFFF-FFFF00000000}"/>
  </bookViews>
  <sheets>
    <sheet name="PFC-4064" sheetId="1" r:id="rId1"/>
    <sheet name="Device Database" sheetId="6" state="hidden" r:id="rId2"/>
    <sheet name="User Defined" sheetId="9" r:id="rId3"/>
  </sheets>
  <definedNames>
    <definedName name="Conv_Detectors">'Device Database'!$B$318:$B$321</definedName>
    <definedName name="Horn_Strobes">'Device Database'!$B$4:$B$143</definedName>
    <definedName name="Horns">'Device Database'!$B$280:$B$292</definedName>
    <definedName name="MiniHorns">'Device Database'!$B$298:$B$301</definedName>
    <definedName name="Other_Notification">'Device Database'!$B$307:$B$311</definedName>
    <definedName name="PLINK_Devices">'Device Database'!$B$327:$B$330</definedName>
    <definedName name="_xlnm.Print_Area" localSheetId="0">'PFC-4064'!$A$1:$J$184</definedName>
    <definedName name="Strobes">'Device Database'!$B$148:$B$274</definedName>
    <definedName name="User_Defined">'User Defined'!$B$4:$B$103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0" i="1" l="1"/>
  <c r="I41" i="1"/>
  <c r="I42" i="1"/>
  <c r="I43" i="1"/>
  <c r="G43" i="1"/>
  <c r="G42" i="1"/>
  <c r="G41" i="1"/>
  <c r="D94" i="1" l="1"/>
  <c r="D171" i="1"/>
  <c r="D152" i="1"/>
  <c r="D132" i="1"/>
  <c r="D113" i="1"/>
  <c r="C183" i="1"/>
  <c r="D68" i="1"/>
  <c r="C68" i="1"/>
  <c r="I182" i="1" l="1"/>
  <c r="G182" i="1"/>
  <c r="I180" i="1"/>
  <c r="G180" i="1"/>
  <c r="H179" i="1"/>
  <c r="I179" i="1" s="1"/>
  <c r="F179" i="1"/>
  <c r="G179" i="1" s="1"/>
  <c r="H178" i="1"/>
  <c r="I178" i="1" s="1"/>
  <c r="F178" i="1"/>
  <c r="G178" i="1" s="1"/>
  <c r="H177" i="1"/>
  <c r="I177" i="1" s="1"/>
  <c r="F177" i="1"/>
  <c r="G177" i="1" s="1"/>
  <c r="H176" i="1"/>
  <c r="I176" i="1" s="1"/>
  <c r="F176" i="1"/>
  <c r="G176" i="1" s="1"/>
  <c r="H175" i="1"/>
  <c r="I175" i="1" s="1"/>
  <c r="F175" i="1"/>
  <c r="G175" i="1" s="1"/>
  <c r="F171" i="1"/>
  <c r="D169" i="1"/>
  <c r="I166" i="1"/>
  <c r="I183" i="1" l="1"/>
  <c r="G171" i="1"/>
  <c r="H171" i="1" s="1"/>
  <c r="G183" i="1"/>
  <c r="G74" i="1" l="1"/>
  <c r="G68" i="1"/>
  <c r="I74" i="1"/>
  <c r="I68" i="1"/>
  <c r="F152" i="1"/>
  <c r="G40" i="1" l="1"/>
  <c r="I25" i="1" l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D62" i="1"/>
  <c r="C62" i="1"/>
  <c r="D61" i="1"/>
  <c r="C61" i="1"/>
  <c r="D60" i="1"/>
  <c r="C60" i="1"/>
  <c r="C59" i="1"/>
  <c r="I50" i="1"/>
  <c r="I49" i="1"/>
  <c r="G50" i="1"/>
  <c r="G49" i="1"/>
  <c r="G55" i="1" l="1"/>
  <c r="G72" i="1" s="1"/>
  <c r="I55" i="1"/>
  <c r="C164" i="1"/>
  <c r="I163" i="1"/>
  <c r="G163" i="1"/>
  <c r="I162" i="1"/>
  <c r="G162" i="1"/>
  <c r="I161" i="1"/>
  <c r="G161" i="1"/>
  <c r="H160" i="1"/>
  <c r="F160" i="1"/>
  <c r="H159" i="1"/>
  <c r="F159" i="1"/>
  <c r="H158" i="1"/>
  <c r="F158" i="1"/>
  <c r="H157" i="1"/>
  <c r="F157" i="1"/>
  <c r="H156" i="1"/>
  <c r="F156" i="1"/>
  <c r="D150" i="1"/>
  <c r="I147" i="1"/>
  <c r="C144" i="1"/>
  <c r="I143" i="1"/>
  <c r="G143" i="1"/>
  <c r="G142" i="1"/>
  <c r="I141" i="1"/>
  <c r="G141" i="1"/>
  <c r="H140" i="1"/>
  <c r="F140" i="1"/>
  <c r="H139" i="1"/>
  <c r="F139" i="1"/>
  <c r="H138" i="1"/>
  <c r="F138" i="1"/>
  <c r="H137" i="1"/>
  <c r="F137" i="1"/>
  <c r="H136" i="1"/>
  <c r="F136" i="1"/>
  <c r="D130" i="1"/>
  <c r="I127" i="1"/>
  <c r="C125" i="1"/>
  <c r="I124" i="1"/>
  <c r="G124" i="1"/>
  <c r="I123" i="1"/>
  <c r="G123" i="1"/>
  <c r="I122" i="1"/>
  <c r="G122" i="1"/>
  <c r="H121" i="1"/>
  <c r="F121" i="1"/>
  <c r="H120" i="1"/>
  <c r="F120" i="1"/>
  <c r="H119" i="1"/>
  <c r="F119" i="1"/>
  <c r="H118" i="1"/>
  <c r="F118" i="1"/>
  <c r="H117" i="1"/>
  <c r="F117" i="1"/>
  <c r="D111" i="1"/>
  <c r="I108" i="1"/>
  <c r="I118" i="1" l="1"/>
  <c r="G136" i="1"/>
  <c r="G140" i="1"/>
  <c r="G157" i="1"/>
  <c r="G159" i="1"/>
  <c r="G138" i="1"/>
  <c r="G117" i="1"/>
  <c r="G119" i="1"/>
  <c r="G121" i="1"/>
  <c r="I137" i="1"/>
  <c r="I139" i="1"/>
  <c r="I120" i="1"/>
  <c r="I157" i="1"/>
  <c r="I159" i="1"/>
  <c r="I117" i="1"/>
  <c r="I119" i="1"/>
  <c r="I121" i="1"/>
  <c r="I136" i="1"/>
  <c r="I138" i="1"/>
  <c r="I140" i="1"/>
  <c r="G156" i="1"/>
  <c r="G158" i="1"/>
  <c r="G160" i="1"/>
  <c r="G118" i="1"/>
  <c r="G120" i="1"/>
  <c r="G137" i="1"/>
  <c r="G139" i="1"/>
  <c r="I156" i="1"/>
  <c r="I158" i="1"/>
  <c r="I160" i="1"/>
  <c r="C106" i="1"/>
  <c r="I105" i="1"/>
  <c r="G105" i="1"/>
  <c r="I104" i="1"/>
  <c r="G104" i="1"/>
  <c r="I103" i="1"/>
  <c r="G103" i="1"/>
  <c r="H102" i="1"/>
  <c r="F102" i="1"/>
  <c r="H101" i="1"/>
  <c r="F101" i="1"/>
  <c r="H100" i="1"/>
  <c r="F100" i="1"/>
  <c r="H99" i="1"/>
  <c r="F99" i="1"/>
  <c r="H98" i="1"/>
  <c r="F98" i="1"/>
  <c r="F94" i="1"/>
  <c r="D92" i="1"/>
  <c r="I89" i="1"/>
  <c r="I87" i="1"/>
  <c r="G87" i="1"/>
  <c r="G152" i="1" l="1"/>
  <c r="G98" i="1"/>
  <c r="G100" i="1"/>
  <c r="G102" i="1"/>
  <c r="G113" i="1"/>
  <c r="G125" i="1"/>
  <c r="G60" i="1" s="1"/>
  <c r="G99" i="1"/>
  <c r="G101" i="1"/>
  <c r="G132" i="1"/>
  <c r="I144" i="1"/>
  <c r="I61" i="1" s="1"/>
  <c r="F113" i="1"/>
  <c r="F132" i="1"/>
  <c r="G164" i="1"/>
  <c r="G62" i="1" s="1"/>
  <c r="I164" i="1"/>
  <c r="I62" i="1" s="1"/>
  <c r="G144" i="1"/>
  <c r="G61" i="1" s="1"/>
  <c r="I98" i="1"/>
  <c r="I100" i="1"/>
  <c r="I102" i="1"/>
  <c r="I99" i="1"/>
  <c r="I101" i="1"/>
  <c r="I125" i="1"/>
  <c r="I60" i="1" s="1"/>
  <c r="I76" i="1"/>
  <c r="G76" i="1"/>
  <c r="G106" i="1" l="1"/>
  <c r="H132" i="1"/>
  <c r="H113" i="1"/>
  <c r="G94" i="1"/>
  <c r="H94" i="1" s="1"/>
  <c r="H152" i="1"/>
  <c r="I106" i="1"/>
  <c r="D75" i="1"/>
  <c r="I59" i="1" l="1"/>
  <c r="G59" i="1" s="1"/>
  <c r="D59" i="1"/>
  <c r="G39" i="1" l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I72" i="1" l="1"/>
  <c r="I45" i="1"/>
  <c r="I71" i="1" s="1"/>
  <c r="G45" i="1"/>
  <c r="G71" i="1" s="1"/>
  <c r="I20" i="1"/>
  <c r="I21" i="1" s="1"/>
  <c r="I70" i="1" s="1"/>
  <c r="G20" i="1"/>
  <c r="G21" i="1" s="1"/>
  <c r="G70" i="1" s="1"/>
  <c r="G63" i="1"/>
  <c r="G73" i="1" s="1"/>
  <c r="I63" i="1"/>
  <c r="I73" i="1" s="1"/>
  <c r="G75" i="1" l="1"/>
  <c r="G77" i="1" s="1"/>
  <c r="I75" i="1"/>
  <c r="I77" i="1" s="1"/>
  <c r="I79" i="1" l="1"/>
  <c r="K75" i="1" l="1"/>
  <c r="I8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Terry Gardner</author>
    <author>Craig Summers</author>
  </authors>
  <commentList>
    <comment ref="I80" authorId="0" shapeId="0" xr:uid="{492D265D-6374-470C-ADA1-189BD93BFF93}">
      <text>
        <r>
          <rPr>
            <b/>
            <sz val="9"/>
            <color indexed="81"/>
            <rFont val="Tahoma"/>
            <family val="2"/>
          </rPr>
          <t xml:space="preserve">10.6.7.2.1 NFPA 72
</t>
        </r>
        <r>
          <rPr>
            <sz val="9"/>
            <color indexed="81"/>
            <rFont val="Tahoma"/>
            <family val="2"/>
          </rPr>
          <t xml:space="preserve">Battery calculation shall include a 20% safety margin to the calculated amp-hour rating.
</t>
        </r>
      </text>
    </comment>
    <comment ref="I94" authorId="1" shapeId="0" xr:uid="{00000000-0006-0000-0000-000001000000}">
      <text>
        <r>
          <rPr>
            <sz val="9"/>
            <color indexed="81"/>
            <rFont val="Tahoma"/>
            <family val="2"/>
          </rPr>
          <t xml:space="preserve">Enter the lowest minimum voltage required to operate any of the devices on this circuit.
</t>
        </r>
      </text>
    </comment>
    <comment ref="I113" authorId="1" shapeId="0" xr:uid="{00000000-0006-0000-0000-000002000000}">
      <text>
        <r>
          <rPr>
            <sz val="9"/>
            <color indexed="81"/>
            <rFont val="Tahoma"/>
            <family val="2"/>
          </rPr>
          <t xml:space="preserve">Enter the lowest minimum voltage required to operate any of the devices on this circuit.
</t>
        </r>
      </text>
    </comment>
    <comment ref="I132" authorId="1" shapeId="0" xr:uid="{00000000-0006-0000-0000-000003000000}">
      <text>
        <r>
          <rPr>
            <sz val="9"/>
            <color indexed="81"/>
            <rFont val="Tahoma"/>
            <family val="2"/>
          </rPr>
          <t xml:space="preserve">Enter the lowest minimum voltage required to operate any of the devices on this circuit.
</t>
        </r>
      </text>
    </comment>
    <comment ref="I152" authorId="1" shapeId="0" xr:uid="{00000000-0006-0000-0000-000004000000}">
      <text>
        <r>
          <rPr>
            <sz val="9"/>
            <color indexed="81"/>
            <rFont val="Tahoma"/>
            <family val="2"/>
          </rPr>
          <t xml:space="preserve">Enter the lowest minimum voltage required to operate any of the devices on this circuit.
</t>
        </r>
      </text>
    </comment>
    <comment ref="I171" authorId="1" shapeId="0" xr:uid="{AEC03ED1-4EAE-4301-939B-A0B3648F55AC}">
      <text>
        <r>
          <rPr>
            <sz val="9"/>
            <color indexed="81"/>
            <rFont val="Tahoma"/>
            <family val="2"/>
          </rPr>
          <t xml:space="preserve">Enter the lowest minimum voltage required to operate any of the devices on this circuit.
</t>
        </r>
      </text>
    </comment>
  </commentList>
</comments>
</file>

<file path=xl/sharedStrings.xml><?xml version="1.0" encoding="utf-8"?>
<sst xmlns="http://schemas.openxmlformats.org/spreadsheetml/2006/main" count="728" uniqueCount="547">
  <si>
    <t>Qty</t>
  </si>
  <si>
    <t>Part #</t>
  </si>
  <si>
    <t>Standby</t>
  </si>
  <si>
    <t>Alarm</t>
  </si>
  <si>
    <t>Actual Ohms</t>
  </si>
  <si>
    <t xml:space="preserve">Project Name: </t>
  </si>
  <si>
    <t xml:space="preserve">Standby Hours: </t>
  </si>
  <si>
    <t xml:space="preserve">Alarm Mins: </t>
  </si>
  <si>
    <t xml:space="preserve">Date: </t>
  </si>
  <si>
    <t xml:space="preserve">Location: </t>
  </si>
  <si>
    <t xml:space="preserve">Model #: </t>
  </si>
  <si>
    <t>P-LINK (RS-485)</t>
  </si>
  <si>
    <t>PSN-1000(E)</t>
  </si>
  <si>
    <t>LCD Annunciator</t>
  </si>
  <si>
    <t>Class A Module</t>
  </si>
  <si>
    <t>Power Expander</t>
  </si>
  <si>
    <t>Use</t>
  </si>
  <si>
    <t>Ohms/1000ft</t>
  </si>
  <si>
    <t>Length 1-Way</t>
  </si>
  <si>
    <t>Volts @ EOL</t>
  </si>
  <si>
    <t>NAC 1</t>
  </si>
  <si>
    <t>Ckt</t>
  </si>
  <si>
    <t>Each</t>
  </si>
  <si>
    <t>Total</t>
  </si>
  <si>
    <t xml:space="preserve">Total Standby: </t>
  </si>
  <si>
    <t xml:space="preserve">Total Alarm: </t>
  </si>
  <si>
    <t xml:space="preserve">Required Battery AmpHours: </t>
  </si>
  <si>
    <t xml:space="preserve">Battery AmpHours Provided: </t>
  </si>
  <si>
    <t>Description</t>
  </si>
  <si>
    <t xml:space="preserve">Max Panel Current (amps): </t>
  </si>
  <si>
    <t xml:space="preserve">P-LINK Standby: </t>
  </si>
  <si>
    <t xml:space="preserve">P-LINK Alarm: </t>
  </si>
  <si>
    <t xml:space="preserve">Total Combined Standby &amp; Alarm AmpHours Required: </t>
  </si>
  <si>
    <t xml:space="preserve">Panel ID: </t>
  </si>
  <si>
    <t>NAC Standby:</t>
  </si>
  <si>
    <t>NAC Alarm:</t>
  </si>
  <si>
    <t xml:space="preserve">Description: </t>
  </si>
  <si>
    <t>Standby (amps)</t>
  </si>
  <si>
    <t>Alarm (amps)</t>
  </si>
  <si>
    <t>#12 Solid</t>
  </si>
  <si>
    <t>#14 Solid</t>
  </si>
  <si>
    <t>#14 Stranded</t>
  </si>
  <si>
    <t>#16 Solid</t>
  </si>
  <si>
    <t>#16 Stranded</t>
  </si>
  <si>
    <t>#18 Solid</t>
  </si>
  <si>
    <t>#18 Stranded</t>
  </si>
  <si>
    <t>Unused</t>
  </si>
  <si>
    <t>City Tie</t>
  </si>
  <si>
    <t>Aux Power</t>
  </si>
  <si>
    <t>Wire Type</t>
  </si>
  <si>
    <t>Door Holders</t>
  </si>
  <si>
    <t>Horns</t>
  </si>
  <si>
    <t>SLC Aux Power</t>
  </si>
  <si>
    <t>User Defined 1</t>
  </si>
  <si>
    <t>User Defined 2</t>
  </si>
  <si>
    <t>User Defined 3</t>
  </si>
  <si>
    <t>User Defined 4</t>
  </si>
  <si>
    <t>User Defined 5</t>
  </si>
  <si>
    <t>User Defined 6</t>
  </si>
  <si>
    <t>User Defined 7</t>
  </si>
  <si>
    <t>User Defined 8</t>
  </si>
  <si>
    <t>User Defined 9</t>
  </si>
  <si>
    <t>User Defined 10</t>
  </si>
  <si>
    <t>User Defined 11</t>
  </si>
  <si>
    <t>User Defined 12</t>
  </si>
  <si>
    <t>User Defined 13</t>
  </si>
  <si>
    <t>User Defined 14</t>
  </si>
  <si>
    <t>User Defined 15</t>
  </si>
  <si>
    <t>User Defined 16</t>
  </si>
  <si>
    <t>User Defined 17</t>
  </si>
  <si>
    <t>User Defined 18</t>
  </si>
  <si>
    <t>User Defined 19</t>
  </si>
  <si>
    <t>User Defined 20</t>
  </si>
  <si>
    <t>User Defined 21</t>
  </si>
  <si>
    <t>User Defined 22</t>
  </si>
  <si>
    <t>User Defined 23</t>
  </si>
  <si>
    <t>User Defined 24</t>
  </si>
  <si>
    <t>User Defined 25</t>
  </si>
  <si>
    <t>User Defined 26</t>
  </si>
  <si>
    <t>User Defined 27</t>
  </si>
  <si>
    <t>User Defined 28</t>
  </si>
  <si>
    <t>User Defined 29</t>
  </si>
  <si>
    <t>User Defined 30</t>
  </si>
  <si>
    <t>User Defined 31</t>
  </si>
  <si>
    <t>User Defined 32</t>
  </si>
  <si>
    <t>User Defined 33</t>
  </si>
  <si>
    <t>User Defined 34</t>
  </si>
  <si>
    <t>User Defined 35</t>
  </si>
  <si>
    <t>User Defined 36</t>
  </si>
  <si>
    <t>User Defined 37</t>
  </si>
  <si>
    <t>User Defined 38</t>
  </si>
  <si>
    <t>User Defined 39</t>
  </si>
  <si>
    <t>User Defined 40</t>
  </si>
  <si>
    <t>User Defined 41</t>
  </si>
  <si>
    <t>User Defined 42</t>
  </si>
  <si>
    <t>User Defined 43</t>
  </si>
  <si>
    <t>User Defined 44</t>
  </si>
  <si>
    <t>User Defined 45</t>
  </si>
  <si>
    <t>User Defined 46</t>
  </si>
  <si>
    <t>User Defined 47</t>
  </si>
  <si>
    <t>User Defined 48</t>
  </si>
  <si>
    <t>User Defined 49</t>
  </si>
  <si>
    <t>User Defined 50</t>
  </si>
  <si>
    <t>Circuit Devices</t>
  </si>
  <si>
    <t>Strobes</t>
  </si>
  <si>
    <t>Total Standby:</t>
  </si>
  <si>
    <t>Usage:</t>
  </si>
  <si>
    <t>Min Volts Req'd</t>
  </si>
  <si>
    <t xml:space="preserve">MAX Circuit Current (amps): </t>
  </si>
  <si>
    <t xml:space="preserve">NAC Source Voltage: </t>
  </si>
  <si>
    <t xml:space="preserve">Source Voltage Used (VDC): </t>
  </si>
  <si>
    <t>Potter SL-1224 Strobe 15cd</t>
  </si>
  <si>
    <t>Potter SL-1224 Strobe 35cd</t>
  </si>
  <si>
    <t>Potter SL-1224 Strobe 60cd</t>
  </si>
  <si>
    <t>Potter SL-1224 Strobe 75cd</t>
  </si>
  <si>
    <t>Potter SL-1224 Strobe 95cd</t>
  </si>
  <si>
    <t>Potter SL-1224 Strobe 110cd</t>
  </si>
  <si>
    <t>Potter SL-24H Strobe 95cd</t>
  </si>
  <si>
    <t>Potter SL-24H Strobe 110cd</t>
  </si>
  <si>
    <t>Potter SL-24H Strobe 135cd</t>
  </si>
  <si>
    <t>Potter SL-24H Strobe 150cd</t>
  </si>
  <si>
    <t>Potter SL-24H Strobe 177cd</t>
  </si>
  <si>
    <t>Potter SL-24H Strobe 185cd</t>
  </si>
  <si>
    <t>Potter H-1224 Horn, Med db</t>
  </si>
  <si>
    <t>Potter HP-25T MiniHorn, Synchable</t>
  </si>
  <si>
    <t>Horn Strobes</t>
  </si>
  <si>
    <t>MiniHorns</t>
  </si>
  <si>
    <t>Lookup Type</t>
  </si>
  <si>
    <t>Notification</t>
  </si>
  <si>
    <t>Doors (Low AC Drop)</t>
  </si>
  <si>
    <t>Potter MH-12/24 MiniHorn</t>
  </si>
  <si>
    <t>Potter H-1224 Horn, Hi db</t>
  </si>
  <si>
    <t>Potter SH24C-3075110 30cd, Hi db</t>
  </si>
  <si>
    <t>Potter SH24C-3075110 75cd, Hi db</t>
  </si>
  <si>
    <t>Potter SH24C-3075110 110cd, Hi db</t>
  </si>
  <si>
    <t>Potter SH24C-177, 177cd, Hi db</t>
  </si>
  <si>
    <t>Potter H-1224 Horn, Lo db</t>
  </si>
  <si>
    <t>Potter SH24C-3075110 30cd, Lo db</t>
  </si>
  <si>
    <t>Potter SH24C-3075110 75cd, Lo db</t>
  </si>
  <si>
    <t>Potter SH24C-3075110 110cd, Lo db</t>
  </si>
  <si>
    <t>Potter SH24C-177, 177cd, Lo db</t>
  </si>
  <si>
    <t>NAC 2</t>
  </si>
  <si>
    <t>AH Required:</t>
  </si>
  <si>
    <t xml:space="preserve"> AH Required:</t>
  </si>
  <si>
    <t>Potter SL24C-3075110 Strobe 30cd</t>
  </si>
  <si>
    <t>Potter SL24C-3075110 Strobe 75cd</t>
  </si>
  <si>
    <t>Potter SL24C-3075110 Strobe 110cd</t>
  </si>
  <si>
    <t>Potter SL24C-177 Strobe 177cd</t>
  </si>
  <si>
    <t>Potter SL-1224WP Strobe 15cd</t>
  </si>
  <si>
    <t>Potter SL-1224WP Strobe 35cd</t>
  </si>
  <si>
    <t>Potter SL-1224WP Strobe 60cd</t>
  </si>
  <si>
    <t>Potter SL-1224WP Strobe 75cd</t>
  </si>
  <si>
    <t>Potter SL-1224WP Strobe 95cd</t>
  </si>
  <si>
    <t>Potter SL-1224WP Strobe 110cd</t>
  </si>
  <si>
    <t>Potter SL-24H-WP Strobe 95cd</t>
  </si>
  <si>
    <t>Potter SL-24H-WP Strobe 110cd</t>
  </si>
  <si>
    <t>Potter SL-24H-WP Strobe 135cd</t>
  </si>
  <si>
    <t>Potter SL-24H-WP Strobe 150cd</t>
  </si>
  <si>
    <t>Potter SL-24H-WP Strobe 177cd</t>
  </si>
  <si>
    <t>Potter SL-24H-WP Strobe 185cd</t>
  </si>
  <si>
    <t>Potter SH-1224WP 15cd, Hi db</t>
  </si>
  <si>
    <t>Potter SH-1224WP 15cd, Med db</t>
  </si>
  <si>
    <t>Potter SH-1224WP 15cd, Lo db</t>
  </si>
  <si>
    <t>Potter SH-1224WP 60cd, Hi db</t>
  </si>
  <si>
    <t>Potter SH-1224WP 60cd, Med db</t>
  </si>
  <si>
    <t>Potter SH-1224WP 60cd, Lo db</t>
  </si>
  <si>
    <t>Potter SH-1224WP 75cd, Hi db</t>
  </si>
  <si>
    <t>Potter SH-1224WP 75cd, Med db</t>
  </si>
  <si>
    <t>Potter SH-1224WP 75cd, Lo db</t>
  </si>
  <si>
    <t>Potter SH-1224WP 95cd, Hi db</t>
  </si>
  <si>
    <t>Potter SH-1224WP 95cd, Med db</t>
  </si>
  <si>
    <t>Potter SH-1224WP 95cd, Lo db</t>
  </si>
  <si>
    <t>Potter SH-1224WP 110cd, Hi db</t>
  </si>
  <si>
    <t>Potter SH-1224WP 110cd, Med db</t>
  </si>
  <si>
    <t>Potter SH-1224WP 110cd, Lo db</t>
  </si>
  <si>
    <t>Potter SH-1224WP 35cd, Hi db</t>
  </si>
  <si>
    <t>Potter SH-1224WP 35cd, Med db</t>
  </si>
  <si>
    <t>Potter SH-1224WP 35cd, Lo db</t>
  </si>
  <si>
    <t>Potter SH-24H  95cd, Hi db</t>
  </si>
  <si>
    <t>Potter SH-24H  95cd, Med db</t>
  </si>
  <si>
    <t>Potter SH-24H  95cd, Lo db</t>
  </si>
  <si>
    <t>Potter SH-24H  110cd, Hi db</t>
  </si>
  <si>
    <t>Potter SH-24H  110cd, Med db</t>
  </si>
  <si>
    <t>Potter SH-24H  110cd, Lo db</t>
  </si>
  <si>
    <t>Potter SH-24H  135cd, Hi db</t>
  </si>
  <si>
    <t>Potter SH-24H  135cd, Med db</t>
  </si>
  <si>
    <t>Potter SH-24H  135cd, Lo db</t>
  </si>
  <si>
    <t>Potter SH-24H  150cd, Hi db</t>
  </si>
  <si>
    <t>Potter SH-24H  150cd, Med db</t>
  </si>
  <si>
    <t>Potter SH-24H  150cd, Lo db</t>
  </si>
  <si>
    <t>Potter SH-24H  177cd, Hi db</t>
  </si>
  <si>
    <t>Potter SH-24H  177cd, Med db</t>
  </si>
  <si>
    <t>Potter SH-24H  177cd, Lo db</t>
  </si>
  <si>
    <t>Potter SH-24H  185cd, Hi db</t>
  </si>
  <si>
    <t>Potter SH-24H  185cd, Med db</t>
  </si>
  <si>
    <t>Potter SH-24H  185cd, Lo db</t>
  </si>
  <si>
    <t>Potter SH-1224  15cd, Hi db</t>
  </si>
  <si>
    <t>Potter SH-1224  15cd, Med db</t>
  </si>
  <si>
    <t>Potter SH-1224  15cd, Lo db</t>
  </si>
  <si>
    <t>Potter SH-1224  35cd, Hi db</t>
  </si>
  <si>
    <t>Potter SH-1224  35cd, Med db</t>
  </si>
  <si>
    <t>Potter SH-1224  35cd, Lo db</t>
  </si>
  <si>
    <t>Potter SH-1224  60cd, Hi db</t>
  </si>
  <si>
    <t>Potter SH-1224  60cd, Med db</t>
  </si>
  <si>
    <t>Potter SH-1224  60cd, Lo db</t>
  </si>
  <si>
    <t>Potter SH-1224  75cd, Hi db</t>
  </si>
  <si>
    <t>Potter SH-1224  75cd, Med db</t>
  </si>
  <si>
    <t>Potter SH-1224  75cd, Lo db</t>
  </si>
  <si>
    <t>Potter SH-1224  95cd, Hi db</t>
  </si>
  <si>
    <t>Potter SH-1224  95cd, Med db</t>
  </si>
  <si>
    <t>Potter SH-1224  95cd, Lo db</t>
  </si>
  <si>
    <t>Potter SH-1224  110cd, Hi db</t>
  </si>
  <si>
    <t>Potter SH-1224  110cd, Med db</t>
  </si>
  <si>
    <t>Potter SH-1224  110cd, Lo db</t>
  </si>
  <si>
    <t>Potter SH-24H-WP  95cd, Hi db</t>
  </si>
  <si>
    <t>Potter SH-24H-WP  95cd, Med db</t>
  </si>
  <si>
    <t>Potter SH-24H-WP  95cd, Lo db</t>
  </si>
  <si>
    <t>Potter SH-24H-WP  110cd, Hi db</t>
  </si>
  <si>
    <t>Potter SH-24H-WP  110cd, Med db</t>
  </si>
  <si>
    <t>Potter SH-24H-WP  110cd, Lo db</t>
  </si>
  <si>
    <t>Potter SH-24H-WP  135cd, Hi db</t>
  </si>
  <si>
    <t>Potter SH-24H-WP  135cd, Med db</t>
  </si>
  <si>
    <t>Potter SH-24H-WP  135cd, Lo db</t>
  </si>
  <si>
    <t>Potter SH-24H-WP  150cd, Hi db</t>
  </si>
  <si>
    <t>Potter SH-24H-WP  150cd, Med db</t>
  </si>
  <si>
    <t>Potter SH-24H-WP  150cd, Lo db</t>
  </si>
  <si>
    <t>Potter SH-24H-WP  177cd, Hi db</t>
  </si>
  <si>
    <t>Potter SH-24H-WP  177cd, Med db</t>
  </si>
  <si>
    <t>Potter SH-24H-WP  177cd, Lo db</t>
  </si>
  <si>
    <t>Potter SH-24H-WP  185cd, Hi db</t>
  </si>
  <si>
    <t>Potter SH-24H-WP  185cd, Med db</t>
  </si>
  <si>
    <t>Potter SH-24H-WP  185cd, Lo db</t>
  </si>
  <si>
    <t>Potter MBA-248 Bell</t>
  </si>
  <si>
    <t>Potter MBA-2410 Bell</t>
  </si>
  <si>
    <t>Potter MBA-246 Bell</t>
  </si>
  <si>
    <t>User Defined 51</t>
  </si>
  <si>
    <t>User Defined 52</t>
  </si>
  <si>
    <t>User Defined 53</t>
  </si>
  <si>
    <t>User Defined 54</t>
  </si>
  <si>
    <t>User Defined 55</t>
  </si>
  <si>
    <t>User Defined 56</t>
  </si>
  <si>
    <t>User Defined 57</t>
  </si>
  <si>
    <t>User Defined 58</t>
  </si>
  <si>
    <t>User Defined 59</t>
  </si>
  <si>
    <t>User Defined 60</t>
  </si>
  <si>
    <t>User Defined 61</t>
  </si>
  <si>
    <t>User Defined 62</t>
  </si>
  <si>
    <t>User Defined 63</t>
  </si>
  <si>
    <t>User Defined 64</t>
  </si>
  <si>
    <t>User Defined 65</t>
  </si>
  <si>
    <t>User Defined 66</t>
  </si>
  <si>
    <t>User Defined 67</t>
  </si>
  <si>
    <t>User Defined 68</t>
  </si>
  <si>
    <t>User Defined 69</t>
  </si>
  <si>
    <t>User Defined 70</t>
  </si>
  <si>
    <t>User Defined 71</t>
  </si>
  <si>
    <t>User Defined 72</t>
  </si>
  <si>
    <t>User Defined 73</t>
  </si>
  <si>
    <t>User Defined 74</t>
  </si>
  <si>
    <t>User Defined 75</t>
  </si>
  <si>
    <t>User Defined 76</t>
  </si>
  <si>
    <t>User Defined 77</t>
  </si>
  <si>
    <t>User Defined 78</t>
  </si>
  <si>
    <t>User Defined 79</t>
  </si>
  <si>
    <t>User Defined 80</t>
  </si>
  <si>
    <t>User Defined 81</t>
  </si>
  <si>
    <t>User Defined 82</t>
  </si>
  <si>
    <t>User Defined 83</t>
  </si>
  <si>
    <t>User Defined 84</t>
  </si>
  <si>
    <t>User Defined 85</t>
  </si>
  <si>
    <t>User Defined 86</t>
  </si>
  <si>
    <t>User Defined 87</t>
  </si>
  <si>
    <t>User Defined 88</t>
  </si>
  <si>
    <t>User Defined 89</t>
  </si>
  <si>
    <t>User Defined 90</t>
  </si>
  <si>
    <t>User Defined 91</t>
  </si>
  <si>
    <t>User Defined 92</t>
  </si>
  <si>
    <t>User Defined 93</t>
  </si>
  <si>
    <t>User Defined 94</t>
  </si>
  <si>
    <t>User Defined 95</t>
  </si>
  <si>
    <t>User Defined 96</t>
  </si>
  <si>
    <t>User Defined 97</t>
  </si>
  <si>
    <t>User Defined 98</t>
  </si>
  <si>
    <t>User Defined 99</t>
  </si>
  <si>
    <t>User Defined 100</t>
  </si>
  <si>
    <t>Potter DSD-P Duct Detector</t>
  </si>
  <si>
    <t>Potter CO-12/24 CO Detector</t>
  </si>
  <si>
    <t>Potter PS-24H Photo/Heat Det</t>
  </si>
  <si>
    <t>Potter PS-24 Photo Smoke Det</t>
  </si>
  <si>
    <t>Other Notification</t>
  </si>
  <si>
    <t>Conventional Detectors</t>
  </si>
  <si>
    <t>Federal FHEX Explsn Proof Horn</t>
  </si>
  <si>
    <t>Federal FSEX Explsn Proof Strobe</t>
  </si>
  <si>
    <t>User Defined Parts</t>
  </si>
  <si>
    <t>to these bottom 5 rows</t>
  </si>
  <si>
    <t>User can add devices on the fly</t>
  </si>
  <si>
    <t>(No lookup function)</t>
  </si>
  <si>
    <t>NAC Circuits (See NAC Configuration below)</t>
  </si>
  <si>
    <t>Polarity Reversal</t>
  </si>
  <si>
    <t>Contact Input</t>
  </si>
  <si>
    <t>NAC Circuit Configuration &amp; Voltage Drop</t>
  </si>
  <si>
    <t xml:space="preserve">Panel Standby: </t>
  </si>
  <si>
    <t xml:space="preserve">Panel Alarm: </t>
  </si>
  <si>
    <t>Battery Calculation Summary</t>
  </si>
  <si>
    <t xml:space="preserve">Panel Current: </t>
  </si>
  <si>
    <t xml:space="preserve">P-Link Current: </t>
  </si>
  <si>
    <t xml:space="preserve">NAC Circuit Current: </t>
  </si>
  <si>
    <t xml:space="preserve">Installed By: </t>
  </si>
  <si>
    <t xml:space="preserve">Designed By: </t>
  </si>
  <si>
    <t>(Current draws listed are 2400/3000HZ Temporal audible setting)</t>
  </si>
  <si>
    <t>(Maximum current draw on P-Link limited to 1 Amp)</t>
  </si>
  <si>
    <t>User assumes all responsibility to ensure the quantities and current draw values in this worksheet are accurate prior to submittal.</t>
  </si>
  <si>
    <t xml:space="preserve">SLC Type: </t>
  </si>
  <si>
    <t>Class B</t>
  </si>
  <si>
    <t>Class A</t>
  </si>
  <si>
    <t>PLINK Devices</t>
  </si>
  <si>
    <t>DRV-50 LED Power</t>
  </si>
  <si>
    <t>LED-16 LED Power</t>
  </si>
  <si>
    <t>RLY-5 Power</t>
  </si>
  <si>
    <t>LED-16</t>
  </si>
  <si>
    <t>LED Annunciator LED Power*</t>
  </si>
  <si>
    <t>RLY-5</t>
  </si>
  <si>
    <t>DRV-50</t>
  </si>
  <si>
    <t>FCB-1000</t>
  </si>
  <si>
    <t>FIB-1000</t>
  </si>
  <si>
    <t>SPG-1000</t>
  </si>
  <si>
    <t xml:space="preserve">Relay Expander </t>
  </si>
  <si>
    <t>LED Driver Module</t>
  </si>
  <si>
    <t>LED Driver Module LED Power*</t>
  </si>
  <si>
    <t>Fire Communications Bridge</t>
  </si>
  <si>
    <t>Serial Parallel Gateway</t>
  </si>
  <si>
    <t>Fiber Interface Board</t>
  </si>
  <si>
    <t>*Only enter quantity if PLINK power is being used to power devices</t>
  </si>
  <si>
    <t>Relay Expander Power*</t>
  </si>
  <si>
    <t>Potter HS-24, 15cd, Hi db</t>
  </si>
  <si>
    <t>Potter HS-24, 30cd, Hi db</t>
  </si>
  <si>
    <t>Potter HS-24, 60cd, Hi db</t>
  </si>
  <si>
    <t>Potter HS-24, 75cd, Hi db</t>
  </si>
  <si>
    <t>Potter HS-24, 110cd, Hi db</t>
  </si>
  <si>
    <t>Potter HS24-177,177cd, Hi db</t>
  </si>
  <si>
    <t>Potter CHS-24, 15cd, Hi db</t>
  </si>
  <si>
    <t>Potter CHS-24, 30cd, Hi db</t>
  </si>
  <si>
    <t>Potter CHS-24, 75cd, Hi db</t>
  </si>
  <si>
    <t>Potter CHS-24. 95cd, Hi db</t>
  </si>
  <si>
    <t>Potter CHS-24, 115cd, Hi db</t>
  </si>
  <si>
    <t>Potter CHS-24, 150cd, Hi db</t>
  </si>
  <si>
    <t>Potter CHS-24A, 15cd, Hi db</t>
  </si>
  <si>
    <t>Potter CHS-24A, 30cd, Hi db</t>
  </si>
  <si>
    <t>Potter CHS-24A, 60cd, Hi db</t>
  </si>
  <si>
    <t>Potter CHS-24A, 75cd, Hi db</t>
  </si>
  <si>
    <t>Potter CHS-24A, 110cd, Hi db</t>
  </si>
  <si>
    <t>Potter CHS-24B,CHS-24G,CHS-24R, 15cd, Hi db</t>
  </si>
  <si>
    <t>Potter CHS-24B,CHS-24G,CHS-24R, 30cd, Hi db</t>
  </si>
  <si>
    <t>Potter CHS-24B,CHS-24G,CHS-24R, 60cd, Hi db</t>
  </si>
  <si>
    <t>Potter CHS-24B,CHS-24G,CHS-24R, 75cd, Hi db</t>
  </si>
  <si>
    <t>Potter CHS-24B,CHS-24G,CHS-24R, 110cd, Hi db</t>
  </si>
  <si>
    <t>Potter CCHS-24A,CCHS-24B,CCHS-24G, 15cd, Hi db</t>
  </si>
  <si>
    <t>Potter CCHS-24A,CCHS-24B,CCHS-24G, 30cd, Hi db</t>
  </si>
  <si>
    <t>Potter CCHS-24A,CCHS-24B,CCHS-24G, 75cd, Hi db</t>
  </si>
  <si>
    <t>Potter CCHS-24A,CCHS-24B,CCHS-24G, 95cd, Hi db</t>
  </si>
  <si>
    <t>Potter CCHS-24A,CCHS-24B,CCHS-24G, 115cd, Hi db</t>
  </si>
  <si>
    <t>Potter CCHS-24R, 15cd, Hi db</t>
  </si>
  <si>
    <t>Potter CCHS-24R, 30cd, Hi db</t>
  </si>
  <si>
    <t>Potter CCHS-24R, 75cd, Hi db</t>
  </si>
  <si>
    <t>Potter CCHS-24R, 95cd, Hi db</t>
  </si>
  <si>
    <t>Potter CCHS-24R, 115cd, Hi db</t>
  </si>
  <si>
    <t>Potter HS-24-WP, HSLP-24-WP 75cd, Hi db</t>
  </si>
  <si>
    <t>Potter CHS-24A-WP,CHSLP-24A-WP 75cd, Hi db</t>
  </si>
  <si>
    <t>Potter S-24 Strobe, 15cd</t>
  </si>
  <si>
    <t>Potter S-24 Strobe, 30cd</t>
  </si>
  <si>
    <t>Potter S-24 Strobe, 60cd</t>
  </si>
  <si>
    <t>Potter S-24 Strobe, 75cd</t>
  </si>
  <si>
    <t>Potter S-24 Strobe, 110cd</t>
  </si>
  <si>
    <t>Potter S24-177 Strobe, 177cd</t>
  </si>
  <si>
    <t>Potter CS-24 Strobe, 15cd</t>
  </si>
  <si>
    <t>Potter CS-24 Strobe, 30cd</t>
  </si>
  <si>
    <t>Potter CS-24 Strobe, 75cd</t>
  </si>
  <si>
    <t>Potter CS-24 Strobe, 95cd</t>
  </si>
  <si>
    <t>Potter CS-24 Strobe, 115cd</t>
  </si>
  <si>
    <t>Potter CS-24 Strobe, 150cd</t>
  </si>
  <si>
    <t>Potter S-24-WP Strobe, 75cd</t>
  </si>
  <si>
    <t>Potter CS-24WA Strobe, 15cd</t>
  </si>
  <si>
    <t>Potter CS-24WA Strobe, 30cd</t>
  </si>
  <si>
    <t>Potter CS-24WA Strobe, 60cd</t>
  </si>
  <si>
    <t>Potter CS-24WA Strobe,75cd</t>
  </si>
  <si>
    <t>Potter CS-24WA Strobe,110cd</t>
  </si>
  <si>
    <t>Potter CS-24WB,CS-24WG,CS-24WR Strobe, 15cd</t>
  </si>
  <si>
    <t>Potter CS-24WB,CS-24WG,CS-24WR Strobe, 30cd</t>
  </si>
  <si>
    <t>Potter CS-24WB,CS-24WG,CS-24WR Strobe, 60cd</t>
  </si>
  <si>
    <t>Potter CS-24WB,CS-24WG,CS-24WR Strobe, 75cd</t>
  </si>
  <si>
    <t>Potter CS-24WB,CS-24WG,CS-24WR Strobe, 110cd</t>
  </si>
  <si>
    <t>Potter CCS-24A,CCS-24B,CCS-24G Strobe, 15cd</t>
  </si>
  <si>
    <t>Potter CCS-24A,CCS-24B,CCS-24G Strobe, 30cd</t>
  </si>
  <si>
    <t>Potter CCS-24A,CCS-24B,CCS-24G Strobe, 75cd</t>
  </si>
  <si>
    <t>Potter CCS-24A,CCS-24B,CCS-24G Strobe, 95cd</t>
  </si>
  <si>
    <t>Potter CCS-24A,CCS-24B,CCS-24G Strobe, 115cd</t>
  </si>
  <si>
    <t>Potter CCS-24R Strobe, 15cd</t>
  </si>
  <si>
    <t>Potter CCS-24R Strobe, 30cd</t>
  </si>
  <si>
    <t>Potter CCS-24R Strobe, 75cd</t>
  </si>
  <si>
    <t>Potter CCS-24R Strobe, 95cd</t>
  </si>
  <si>
    <t>Potter CCS-24R Strobe, 110cd</t>
  </si>
  <si>
    <t xml:space="preserve"> CS-24A-WP,CS-24B-WP,CS-24G-WP,CS-24R-WP Strobe, 75cd</t>
  </si>
  <si>
    <t xml:space="preserve"> CSLP-24A-WP,CS-24B-WP,CS-24G-WP,CS-24R-WP Strobe, 75cd</t>
  </si>
  <si>
    <t>Potter SPKSTR-24WLP, 15cd</t>
  </si>
  <si>
    <t>Potter SPKSTR-24WLP Strobe, 30cd</t>
  </si>
  <si>
    <t>Potter SPKSTR-24WLP Strobe, 60cd</t>
  </si>
  <si>
    <t>Potter SPKSTR-24WLP Strobe, 75cd</t>
  </si>
  <si>
    <t>Potter SPKSTR-24WLP Strobe, 110cd</t>
  </si>
  <si>
    <t>Potter SPKSTR-24CLP Strobe 15cd</t>
  </si>
  <si>
    <t>Potter SPKSTR-24CLP Strobe, 30cd</t>
  </si>
  <si>
    <t>Potter SPKSTR-24CLP Strobe, 75cd</t>
  </si>
  <si>
    <t>Potter SPKSTR-24CLP Strobe, 95cd</t>
  </si>
  <si>
    <t>Potter SPKSTR-24CLP Strobe, 115cd</t>
  </si>
  <si>
    <t>Potter CSPKSTR-24A Strobe, 15/75cd</t>
  </si>
  <si>
    <t>Potter CSPKSTR-24B Strobe, 15/75cd</t>
  </si>
  <si>
    <t>Potter CSPKSTR-24G Strobe, 15/75cd</t>
  </si>
  <si>
    <t>Potter CSPKSTR-24R Strobe, 15/75cd</t>
  </si>
  <si>
    <t>Gentex GES3-24 Strobe, 15cd</t>
  </si>
  <si>
    <t>Gentex GES3-24 Strobe, 30cd</t>
  </si>
  <si>
    <t>Gentex GES3-24 Strobe, 60cd</t>
  </si>
  <si>
    <t>Gentex GES3-24 Strobe, 75cd</t>
  </si>
  <si>
    <t>Gentex GES3-24 Strobe, 110cd</t>
  </si>
  <si>
    <t>Gentex GES24-177 Strobe, 177cd</t>
  </si>
  <si>
    <t>Gentex GCS24 Strobe, 15cd</t>
  </si>
  <si>
    <t>Gentex GCS24 Strobe, 30cd</t>
  </si>
  <si>
    <t>Gentex GCS24 Strobe, 75cd</t>
  </si>
  <si>
    <t>Gentex GCS24 Strobe, 95cd</t>
  </si>
  <si>
    <t>Gentex GCS24 Strobe, 115cd</t>
  </si>
  <si>
    <t>Gentex GCS24 Strobe, 150cd</t>
  </si>
  <si>
    <t>Gentex WGES24-75 Strobe, 75cd</t>
  </si>
  <si>
    <t>Gentex GESA24 Strobe, 15cd</t>
  </si>
  <si>
    <t>Gentex GESA24 Strobe, 30cd</t>
  </si>
  <si>
    <t>Gentex GESA24 Strobe, 60cd</t>
  </si>
  <si>
    <t>Gentex GESA24 Strobe,75cd</t>
  </si>
  <si>
    <t>Gentex GESA24 Strobe,110cd</t>
  </si>
  <si>
    <t>Gentex GESB24, GESG24, GESR24 Strobe, 15cd</t>
  </si>
  <si>
    <t>Gentex GESB24, GESG24, GESR24 Strobe, 30cd</t>
  </si>
  <si>
    <t>Gentex GESB24, GESG24, GESR24 Strobe, 60cd</t>
  </si>
  <si>
    <t>Gentex GESB24, GESG24, GESR24 Strobe, 75cd</t>
  </si>
  <si>
    <t>Gentex GESB24, GESG24, GESR24 Strobe, 110cd</t>
  </si>
  <si>
    <t>Gentex GCSA24, GCSB24, GCSG24 Strobe, 15cd</t>
  </si>
  <si>
    <t>Gentex GCSA24, GCSB24, GCSG24 Strobe, 30cd</t>
  </si>
  <si>
    <t>Gentex GCSA24, GCSB24, GCSG24 Strobe, 75cd</t>
  </si>
  <si>
    <t>Gentex GCSA24, GCSB24, GCSG24 Strobe, 95cd</t>
  </si>
  <si>
    <t>Gentex GCSA24, GCSB24, GCSG24 Strobe, 115cd</t>
  </si>
  <si>
    <t>Gentex GCSR24 Strobe, 15cd</t>
  </si>
  <si>
    <t>Gentex GCSR24 Strobe, 30cd</t>
  </si>
  <si>
    <t>Gentex GCSR24 Strobe, 75cd</t>
  </si>
  <si>
    <t>Gentex GCSR24 Strobe, 95cd</t>
  </si>
  <si>
    <t>Gentex GCSR24 Strobe, 110cd</t>
  </si>
  <si>
    <t>Gentex WGESA24 Strobe, 75cd</t>
  </si>
  <si>
    <t>Gentex WGESB24, WGESG24, WGESR24 Strobe, 75cd</t>
  </si>
  <si>
    <t>Gentex SSPK24WLP Strobe, 15cd</t>
  </si>
  <si>
    <t>Gentex SSPK24WLP Strobe, 30cd</t>
  </si>
  <si>
    <t>Gentex SSPK24WLP Strobe, 60cd</t>
  </si>
  <si>
    <t>Gentex SSPK24WLP Strobe, 75cd</t>
  </si>
  <si>
    <t>Gentex SSPK24WLP Strobe, 110cd</t>
  </si>
  <si>
    <t>Gentex SSPK24CLP Strobe, 15cd</t>
  </si>
  <si>
    <t>Gentex SSPK24CLP Strobe, 30cd</t>
  </si>
  <si>
    <t>Gentex SSPK24CLP Strobe, 75cd</t>
  </si>
  <si>
    <t>Gentex SSPK24CLP Strobe, 95cd</t>
  </si>
  <si>
    <t>Gentex SSPK24CLP Strobe, 115cd</t>
  </si>
  <si>
    <t>Gentex SSPKA24 Strobe, 15/75cd</t>
  </si>
  <si>
    <t>Gentex SSPKB24 Strobe, 15/75cd</t>
  </si>
  <si>
    <t>Gentex SSPKG24 Strobe, 15/75cd</t>
  </si>
  <si>
    <t>Gentex SSPKR24 Strobe, 15/75cd</t>
  </si>
  <si>
    <t>Potter EH-24 Horn, High db</t>
  </si>
  <si>
    <t>Gentex GEH24 Horn, High db</t>
  </si>
  <si>
    <t>Potter MHT-1224 Mini Horn</t>
  </si>
  <si>
    <t>Gentex GX-93 Mini Horn</t>
  </si>
  <si>
    <t>Potter LFH-24 LF Horn, Temporal 3 Normal db</t>
  </si>
  <si>
    <t>Potter LFH-24 LF Horn, Temporal 3 Loud db</t>
  </si>
  <si>
    <t>Potter LFH-24 LF Horn, Temporal 4 Normal db</t>
  </si>
  <si>
    <t>Potter LFH-24 LF Horn, Temporal 4 Loud db</t>
  </si>
  <si>
    <t>Gentex GHLF LF Horn, Temporal 3 Normal db</t>
  </si>
  <si>
    <t>Gentex GHLF LF Horn, Temporal 3 Loud db</t>
  </si>
  <si>
    <t>Gentex GHLF LF Horn, Temporal 4 Normal db</t>
  </si>
  <si>
    <t>Gentex GHLF LF Horn, Temporal 4 Loud db</t>
  </si>
  <si>
    <t>MC-1000</t>
  </si>
  <si>
    <t>Multi-Connect Expander</t>
  </si>
  <si>
    <t>CHS-24B-WP,CHS-24G-WP,CSH-24R-WP, 75cd, Hi db</t>
  </si>
  <si>
    <t>CHSLP-24B-WP,CHSLP-24G-WP,CHSLP-24R-WP, 75cd, Hi db</t>
  </si>
  <si>
    <t>DACT Card</t>
  </si>
  <si>
    <t>Potter LFHS-15 Temporal 3 Normal db</t>
  </si>
  <si>
    <t>Potter LFHS-15 Temporal 3 Loud db</t>
  </si>
  <si>
    <t>Potter LFHS-15 Temporal 4 Normal db</t>
  </si>
  <si>
    <t>Potter LFHS-15 Temporal 4 Loud db</t>
  </si>
  <si>
    <t>Potter LFHS-110 Temporal 3 Normal db</t>
  </si>
  <si>
    <t>Potter LFHS-110 Temporal 3 Loud db</t>
  </si>
  <si>
    <t>Potter LFHS-110 Temporal 4 Normal db</t>
  </si>
  <si>
    <t>Potter LFHS-110 Temporal 4 Loud db</t>
  </si>
  <si>
    <t>Potter LFHS-177 Temporal 3 Normal db</t>
  </si>
  <si>
    <t>Potter LFHS-177 Temporal 3 Loud db</t>
  </si>
  <si>
    <t>Potter LFHS-177 Temporal 4 Normal db</t>
  </si>
  <si>
    <t>Potter LFHS-177 Temporal 4 Loud db</t>
  </si>
  <si>
    <t>Gentex GHSLF-15 Temporal 3 Normal db</t>
  </si>
  <si>
    <t>Gentex GHSLF-15 Temporal 3 Loud db</t>
  </si>
  <si>
    <t>Gentex GHSLF-15 Temporal 4 Normal db</t>
  </si>
  <si>
    <t>Gentex GHSLF-15 Temporal 4 Loud db</t>
  </si>
  <si>
    <t>Gentex GHSLF-110 Temporal 3 Normal db</t>
  </si>
  <si>
    <t>Gentex GHSLF-110 Temporal 3 Loud db</t>
  </si>
  <si>
    <t>Gentex GHSLF-110 Temporal 4 Normal db</t>
  </si>
  <si>
    <t>Gentex GHSLF-110 Temporal 4 Loud db</t>
  </si>
  <si>
    <t>Gentex GHSLF-177 Temporal 3 Normal db</t>
  </si>
  <si>
    <t>Gentex GHSLF-177 Temporal 3 Loud db</t>
  </si>
  <si>
    <t>Gentex GHSLF-177 Temporal 4 Normal db</t>
  </si>
  <si>
    <t>Gentex GHSLF-177 Temporal 4 Loud db</t>
  </si>
  <si>
    <t>Descrption</t>
  </si>
  <si>
    <t>PFC-4064
Battery &amp; Voltage Drop
Calculations</t>
  </si>
  <si>
    <t>PFC-4064</t>
  </si>
  <si>
    <t>IDC-6</t>
  </si>
  <si>
    <t>Initating Zone Expander</t>
  </si>
  <si>
    <t xml:space="preserve">IDC-6 </t>
  </si>
  <si>
    <t>CA-4064</t>
  </si>
  <si>
    <t>RA-6500</t>
  </si>
  <si>
    <t>RA-6075</t>
  </si>
  <si>
    <t>LED Annunciator</t>
  </si>
  <si>
    <t>NAC 3</t>
  </si>
  <si>
    <t>NAC 4</t>
  </si>
  <si>
    <t xml:space="preserve">Short Circuit Alarm Current: </t>
  </si>
  <si>
    <t>Initiating Zones</t>
  </si>
  <si>
    <t>IDC-6 Power</t>
  </si>
  <si>
    <t xml:space="preserve">IDC Standby: </t>
  </si>
  <si>
    <t xml:space="preserve">IDC Alarm: </t>
  </si>
  <si>
    <t>Conventional FACP</t>
  </si>
  <si>
    <t>Initating Zone Exander Power*</t>
  </si>
  <si>
    <t>Note: The cabinet will house two 7 AH or 12 AH batteries.  The charging circuit is rated for up to two 55 AH batteries.</t>
  </si>
  <si>
    <t xml:space="preserve">Enter the number of Initiating Zones used on the panel. </t>
  </si>
  <si>
    <t>UD-2000 / UD-1000</t>
  </si>
  <si>
    <t>AUX</t>
  </si>
  <si>
    <t xml:space="preserve">Safety Margin: </t>
  </si>
  <si>
    <t>AUX Circuit Current:</t>
  </si>
  <si>
    <t>Aux Power Resettable</t>
  </si>
  <si>
    <t>Conventional Fire Panel</t>
  </si>
  <si>
    <t xml:space="preserve">Efficiency Factor: </t>
  </si>
  <si>
    <t>#12 Stranded</t>
  </si>
  <si>
    <t>Max Load (amps)</t>
  </si>
  <si>
    <t>to these bottom rows</t>
  </si>
  <si>
    <t xml:space="preserve">Max Alarm Current is limited to 47mA per initiating zone. </t>
  </si>
  <si>
    <t>Max Standby Current is limited to 5mA per initiating zone using Class B wiring or 25mA using Class A wiring.</t>
  </si>
  <si>
    <t>Please see Installation manual for Compatible Conventional Smoke Detectors &amp; Bases.</t>
  </si>
  <si>
    <t>User Defined</t>
  </si>
  <si>
    <t>NCE-1000</t>
  </si>
  <si>
    <t>Network Card Ethernet</t>
  </si>
  <si>
    <t>NCF-1000</t>
  </si>
  <si>
    <t>Network Card Fiber</t>
  </si>
  <si>
    <t xml:space="preserve">Initiating Zone Type: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</si>
</sst>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00"/>
    <numFmt numFmtId="166" formatCode="0.00000"/>
  </numFmts>
  <fonts count="2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0"/>
      <color indexed="8"/>
      <name val="Calibri"/>
      <family val="2"/>
    </font>
    <font>
      <sz val="9"/>
      <color indexed="8"/>
      <name val="Calibri"/>
      <family val="2"/>
    </font>
    <font>
      <b/>
      <sz val="10"/>
      <color indexed="8"/>
      <name val="Calibri"/>
      <family val="2"/>
    </font>
    <font>
      <b/>
      <sz val="9"/>
      <color indexed="8"/>
      <name val="Calibri"/>
      <family val="2"/>
    </font>
    <font>
      <b/>
      <sz val="9"/>
      <color indexed="9"/>
      <name val="Calibri"/>
      <family val="2"/>
    </font>
    <font>
      <sz val="9"/>
      <color indexed="9"/>
      <name val="Calibri"/>
      <family val="2"/>
    </font>
    <font>
      <b/>
      <sz val="12"/>
      <color indexed="9"/>
      <name val="Calibri"/>
      <family val="2"/>
    </font>
    <font>
      <sz val="10"/>
      <color indexed="9"/>
      <name val="Calibri"/>
      <family val="2"/>
    </font>
    <font>
      <i/>
      <sz val="10"/>
      <color indexed="8"/>
      <name val="Calibri"/>
      <family val="2"/>
    </font>
    <font>
      <b/>
      <sz val="8"/>
      <color indexed="9"/>
      <name val="Calibri"/>
      <family val="2"/>
    </font>
    <font>
      <sz val="8"/>
      <color indexed="9"/>
      <name val="Calibri"/>
      <family val="2"/>
    </font>
    <font>
      <b/>
      <sz val="12"/>
      <color indexed="8"/>
      <name val="Calibri"/>
      <family val="2"/>
    </font>
    <font>
      <b/>
      <sz val="9"/>
      <color indexed="81"/>
      <name val="Tahoma"/>
      <family val="2"/>
    </font>
    <font>
      <sz val="10"/>
      <color theme="0"/>
      <name val="Calibri"/>
      <family val="2"/>
    </font>
    <font>
      <b/>
      <i/>
      <sz val="10"/>
      <color indexed="8"/>
      <name val="Calibri"/>
      <family val="2"/>
    </font>
    <font>
      <b/>
      <sz val="10"/>
      <color indexed="9"/>
      <name val="Calibri"/>
      <family val="2"/>
    </font>
    <font>
      <sz val="10"/>
      <color theme="1"/>
      <name val="Calibri"/>
      <family val="2"/>
      <scheme val="minor"/>
    </font>
    <font>
      <b/>
      <i/>
      <sz val="10"/>
      <color indexed="9"/>
      <name val="Calibri"/>
      <family val="2"/>
    </font>
    <font>
      <b/>
      <sz val="10"/>
      <color theme="0"/>
      <name val="Calibri"/>
      <family val="2"/>
    </font>
    <font>
      <sz val="10"/>
      <color theme="0"/>
      <name val="Calibri"/>
      <family val="2"/>
      <scheme val="minor"/>
    </font>
    <font>
      <b/>
      <i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2"/>
      <name val="Calibri"/>
      <family val="2"/>
    </font>
    <font>
      <sz val="10"/>
      <color rgb="FFFF0000"/>
      <name val="Calibri"/>
      <family val="2"/>
    </font>
    <font>
      <sz val="9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9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9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03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3" fillId="0" borderId="0" xfId="0" applyFont="1"/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2" fillId="0" borderId="0" xfId="0" applyFont="1"/>
    <xf numFmtId="0" fontId="2" fillId="2" borderId="0" xfId="0" applyFont="1" applyFill="1" applyAlignment="1">
      <alignment horizontal="center"/>
    </xf>
    <xf numFmtId="0" fontId="4" fillId="2" borderId="0" xfId="0" applyFont="1" applyFill="1" applyAlignment="1">
      <alignment horizontal="right"/>
    </xf>
    <xf numFmtId="0" fontId="3" fillId="2" borderId="1" xfId="0" applyFont="1" applyFill="1" applyBorder="1"/>
    <xf numFmtId="0" fontId="4" fillId="0" borderId="0" xfId="0" applyFont="1"/>
    <xf numFmtId="0" fontId="3" fillId="2" borderId="1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center"/>
    </xf>
    <xf numFmtId="0" fontId="3" fillId="0" borderId="1" xfId="0" applyFont="1" applyBorder="1"/>
    <xf numFmtId="0" fontId="3" fillId="4" borderId="3" xfId="0" applyFont="1" applyFill="1" applyBorder="1"/>
    <xf numFmtId="0" fontId="3" fillId="4" borderId="2" xfId="0" applyFont="1" applyFill="1" applyBorder="1"/>
    <xf numFmtId="0" fontId="3" fillId="4" borderId="4" xfId="0" applyFont="1" applyFill="1" applyBorder="1"/>
    <xf numFmtId="0" fontId="5" fillId="4" borderId="6" xfId="0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5" fillId="4" borderId="7" xfId="0" applyFont="1" applyFill="1" applyBorder="1" applyAlignment="1">
      <alignment horizontal="center"/>
    </xf>
    <xf numFmtId="166" fontId="6" fillId="3" borderId="5" xfId="0" applyNumberFormat="1" applyFont="1" applyFill="1" applyBorder="1" applyAlignment="1">
      <alignment horizontal="center"/>
    </xf>
    <xf numFmtId="166" fontId="3" fillId="0" borderId="1" xfId="0" applyNumberFormat="1" applyFont="1" applyBorder="1"/>
    <xf numFmtId="166" fontId="3" fillId="0" borderId="0" xfId="0" applyNumberFormat="1" applyFont="1"/>
    <xf numFmtId="166" fontId="3" fillId="2" borderId="1" xfId="0" applyNumberFormat="1" applyFont="1" applyFill="1" applyBorder="1"/>
    <xf numFmtId="14" fontId="2" fillId="4" borderId="10" xfId="0" applyNumberFormat="1" applyFont="1" applyFill="1" applyBorder="1" applyAlignment="1" applyProtection="1">
      <alignment horizontal="left"/>
      <protection locked="0"/>
    </xf>
    <xf numFmtId="0" fontId="2" fillId="4" borderId="10" xfId="0" applyFont="1" applyFill="1" applyBorder="1" applyAlignment="1" applyProtection="1">
      <alignment horizontal="left"/>
      <protection locked="0"/>
    </xf>
    <xf numFmtId="0" fontId="2" fillId="4" borderId="1" xfId="0" applyFont="1" applyFill="1" applyBorder="1" applyAlignment="1" applyProtection="1">
      <alignment horizontal="left"/>
      <protection locked="0"/>
    </xf>
    <xf numFmtId="0" fontId="3" fillId="0" borderId="1" xfId="0" applyFont="1" applyBorder="1" applyProtection="1">
      <protection locked="0"/>
    </xf>
    <xf numFmtId="165" fontId="3" fillId="0" borderId="0" xfId="0" applyNumberFormat="1" applyFont="1"/>
    <xf numFmtId="2" fontId="4" fillId="2" borderId="0" xfId="0" applyNumberFormat="1" applyFont="1" applyFill="1"/>
    <xf numFmtId="0" fontId="2" fillId="4" borderId="1" xfId="0" applyFont="1" applyFill="1" applyBorder="1" applyProtection="1">
      <protection locked="0"/>
    </xf>
    <xf numFmtId="0" fontId="2" fillId="2" borderId="18" xfId="0" applyFont="1" applyFill="1" applyBorder="1"/>
    <xf numFmtId="0" fontId="4" fillId="2" borderId="0" xfId="0" applyFont="1" applyFill="1"/>
    <xf numFmtId="0" fontId="2" fillId="2" borderId="25" xfId="0" applyFont="1" applyFill="1" applyBorder="1"/>
    <xf numFmtId="14" fontId="10" fillId="2" borderId="25" xfId="0" applyNumberFormat="1" applyFont="1" applyFill="1" applyBorder="1" applyAlignment="1">
      <alignment horizontal="left"/>
    </xf>
    <xf numFmtId="0" fontId="9" fillId="3" borderId="13" xfId="0" applyFont="1" applyFill="1" applyBorder="1" applyAlignment="1">
      <alignment vertical="center"/>
    </xf>
    <xf numFmtId="0" fontId="15" fillId="2" borderId="0" xfId="0" applyFont="1" applyFill="1"/>
    <xf numFmtId="0" fontId="15" fillId="0" borderId="0" xfId="0" applyFont="1"/>
    <xf numFmtId="0" fontId="15" fillId="6" borderId="0" xfId="0" applyFont="1" applyFill="1"/>
    <xf numFmtId="0" fontId="4" fillId="2" borderId="0" xfId="0" applyFont="1" applyFill="1" applyAlignment="1" applyProtection="1">
      <alignment horizontal="right" vertical="top"/>
      <protection hidden="1"/>
    </xf>
    <xf numFmtId="0" fontId="4" fillId="2" borderId="0" xfId="0" applyFont="1" applyFill="1" applyAlignment="1">
      <alignment vertical="top"/>
    </xf>
    <xf numFmtId="0" fontId="4" fillId="2" borderId="0" xfId="0" applyFont="1" applyFill="1" applyAlignment="1">
      <alignment horizontal="right" vertical="top"/>
    </xf>
    <xf numFmtId="0" fontId="17" fillId="3" borderId="9" xfId="0" applyFont="1" applyFill="1" applyBorder="1" applyAlignment="1">
      <alignment horizontal="center"/>
    </xf>
    <xf numFmtId="0" fontId="17" fillId="3" borderId="6" xfId="0" applyFont="1" applyFill="1" applyBorder="1" applyAlignment="1">
      <alignment horizontal="center"/>
    </xf>
    <xf numFmtId="0" fontId="17" fillId="3" borderId="0" xfId="0" applyFont="1" applyFill="1" applyAlignment="1">
      <alignment horizontal="center"/>
    </xf>
    <xf numFmtId="0" fontId="17" fillId="3" borderId="0" xfId="0" applyFont="1" applyFill="1" applyAlignment="1">
      <alignment horizontal="right"/>
    </xf>
    <xf numFmtId="164" fontId="2" fillId="2" borderId="25" xfId="0" applyNumberFormat="1" applyFont="1" applyFill="1" applyBorder="1"/>
    <xf numFmtId="164" fontId="4" fillId="2" borderId="0" xfId="0" applyNumberFormat="1" applyFont="1" applyFill="1"/>
    <xf numFmtId="0" fontId="17" fillId="3" borderId="13" xfId="0" applyFont="1" applyFill="1" applyBorder="1" applyAlignment="1">
      <alignment horizontal="center"/>
    </xf>
    <xf numFmtId="0" fontId="2" fillId="4" borderId="8" xfId="0" applyFont="1" applyFill="1" applyBorder="1" applyAlignment="1" applyProtection="1">
      <alignment horizontal="center"/>
      <protection locked="0"/>
    </xf>
    <xf numFmtId="0" fontId="2" fillId="2" borderId="26" xfId="0" applyFont="1" applyFill="1" applyBorder="1" applyAlignment="1">
      <alignment horizontal="left" vertical="center"/>
    </xf>
    <xf numFmtId="164" fontId="2" fillId="2" borderId="0" xfId="0" applyNumberFormat="1" applyFont="1" applyFill="1" applyAlignment="1">
      <alignment vertic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2" borderId="0" xfId="0" applyFont="1" applyFill="1" applyAlignment="1">
      <alignment horizontal="left" vertical="center"/>
    </xf>
    <xf numFmtId="164" fontId="2" fillId="2" borderId="25" xfId="0" applyNumberFormat="1" applyFont="1" applyFill="1" applyBorder="1" applyAlignment="1">
      <alignment vertical="center"/>
    </xf>
    <xf numFmtId="164" fontId="2" fillId="2" borderId="16" xfId="0" applyNumberFormat="1" applyFont="1" applyFill="1" applyBorder="1"/>
    <xf numFmtId="0" fontId="20" fillId="6" borderId="0" xfId="0" applyFont="1" applyFill="1" applyAlignment="1">
      <alignment horizontal="center"/>
    </xf>
    <xf numFmtId="164" fontId="2" fillId="2" borderId="0" xfId="0" applyNumberFormat="1" applyFont="1" applyFill="1"/>
    <xf numFmtId="0" fontId="18" fillId="6" borderId="0" xfId="0" applyFont="1" applyFill="1"/>
    <xf numFmtId="0" fontId="21" fillId="6" borderId="0" xfId="0" applyFont="1" applyFill="1"/>
    <xf numFmtId="0" fontId="2" fillId="6" borderId="0" xfId="0" applyFont="1" applyFill="1" applyAlignment="1">
      <alignment horizontal="center"/>
    </xf>
    <xf numFmtId="165" fontId="22" fillId="2" borderId="25" xfId="0" applyNumberFormat="1" applyFont="1" applyFill="1" applyBorder="1"/>
    <xf numFmtId="165" fontId="4" fillId="2" borderId="0" xfId="0" applyNumberFormat="1" applyFont="1" applyFill="1"/>
    <xf numFmtId="0" fontId="2" fillId="2" borderId="0" xfId="0" applyFont="1" applyFill="1" applyAlignment="1">
      <alignment vertical="top"/>
    </xf>
    <xf numFmtId="0" fontId="4" fillId="2" borderId="0" xfId="0" applyFont="1" applyFill="1" applyAlignment="1">
      <alignment horizontal="right" wrapText="1"/>
    </xf>
    <xf numFmtId="0" fontId="17" fillId="3" borderId="9" xfId="0" applyFont="1" applyFill="1" applyBorder="1" applyAlignment="1">
      <alignment horizontal="left"/>
    </xf>
    <xf numFmtId="0" fontId="17" fillId="3" borderId="9" xfId="0" applyFont="1" applyFill="1" applyBorder="1" applyAlignment="1">
      <alignment horizontal="center" vertical="center"/>
    </xf>
    <xf numFmtId="0" fontId="17" fillId="3" borderId="11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/>
    </xf>
    <xf numFmtId="0" fontId="17" fillId="3" borderId="3" xfId="0" applyFont="1" applyFill="1" applyBorder="1" applyAlignment="1">
      <alignment horizontal="center"/>
    </xf>
    <xf numFmtId="0" fontId="17" fillId="3" borderId="3" xfId="0" applyFont="1" applyFill="1" applyBorder="1" applyAlignment="1">
      <alignment horizontal="right" vertical="center"/>
    </xf>
    <xf numFmtId="0" fontId="17" fillId="3" borderId="4" xfId="0" applyFont="1" applyFill="1" applyBorder="1" applyAlignment="1">
      <alignment horizontal="right" vertical="center"/>
    </xf>
    <xf numFmtId="166" fontId="2" fillId="2" borderId="0" xfId="0" applyNumberFormat="1" applyFont="1" applyFill="1"/>
    <xf numFmtId="166" fontId="2" fillId="2" borderId="25" xfId="0" applyNumberFormat="1" applyFont="1" applyFill="1" applyBorder="1"/>
    <xf numFmtId="166" fontId="4" fillId="2" borderId="0" xfId="0" applyNumberFormat="1" applyFont="1" applyFill="1"/>
    <xf numFmtId="0" fontId="17" fillId="3" borderId="0" xfId="0" applyFont="1" applyFill="1"/>
    <xf numFmtId="0" fontId="17" fillId="3" borderId="0" xfId="0" applyFont="1" applyFill="1" applyAlignment="1">
      <alignment horizontal="left"/>
    </xf>
    <xf numFmtId="0" fontId="17" fillId="3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7" fillId="3" borderId="15" xfId="0" applyFont="1" applyFill="1" applyBorder="1" applyAlignment="1">
      <alignment vertical="center"/>
    </xf>
    <xf numFmtId="0" fontId="17" fillId="3" borderId="13" xfId="0" applyFont="1" applyFill="1" applyBorder="1" applyAlignment="1">
      <alignment vertical="center"/>
    </xf>
    <xf numFmtId="0" fontId="19" fillId="3" borderId="13" xfId="0" applyFont="1" applyFill="1" applyBorder="1" applyAlignment="1">
      <alignment vertical="center"/>
    </xf>
    <xf numFmtId="0" fontId="17" fillId="3" borderId="13" xfId="0" applyFont="1" applyFill="1" applyBorder="1" applyAlignment="1">
      <alignment horizontal="center" vertical="center"/>
    </xf>
    <xf numFmtId="0" fontId="17" fillId="3" borderId="14" xfId="0" applyFont="1" applyFill="1" applyBorder="1" applyAlignment="1">
      <alignment horizontal="center" vertical="center"/>
    </xf>
    <xf numFmtId="166" fontId="2" fillId="2" borderId="3" xfId="0" applyNumberFormat="1" applyFont="1" applyFill="1" applyBorder="1"/>
    <xf numFmtId="0" fontId="2" fillId="2" borderId="3" xfId="0" applyFont="1" applyFill="1" applyBorder="1" applyAlignment="1">
      <alignment horizontal="right"/>
    </xf>
    <xf numFmtId="0" fontId="4" fillId="2" borderId="0" xfId="0" applyFont="1" applyFill="1" applyAlignment="1">
      <alignment horizontal="left"/>
    </xf>
    <xf numFmtId="0" fontId="23" fillId="0" borderId="0" xfId="0" applyFont="1" applyAlignment="1">
      <alignment horizontal="left"/>
    </xf>
    <xf numFmtId="2" fontId="2" fillId="2" borderId="0" xfId="0" applyNumberFormat="1" applyFont="1" applyFill="1"/>
    <xf numFmtId="0" fontId="24" fillId="2" borderId="0" xfId="0" applyFont="1" applyFill="1"/>
    <xf numFmtId="9" fontId="4" fillId="2" borderId="0" xfId="0" applyNumberFormat="1" applyFont="1" applyFill="1" applyProtection="1">
      <protection hidden="1"/>
    </xf>
    <xf numFmtId="0" fontId="16" fillId="2" borderId="0" xfId="0" applyFont="1" applyFill="1" applyAlignment="1">
      <alignment horizontal="left" vertical="top" wrapText="1"/>
    </xf>
    <xf numFmtId="0" fontId="16" fillId="2" borderId="25" xfId="0" applyFont="1" applyFill="1" applyBorder="1"/>
    <xf numFmtId="0" fontId="17" fillId="3" borderId="13" xfId="0" applyFont="1" applyFill="1" applyBorder="1" applyAlignment="1">
      <alignment horizontal="right"/>
    </xf>
    <xf numFmtId="0" fontId="17" fillId="3" borderId="13" xfId="0" applyFont="1" applyFill="1" applyBorder="1" applyAlignment="1">
      <alignment horizontal="left"/>
    </xf>
    <xf numFmtId="0" fontId="17" fillId="3" borderId="14" xfId="0" applyFont="1" applyFill="1" applyBorder="1" applyAlignment="1">
      <alignment horizontal="left"/>
    </xf>
    <xf numFmtId="0" fontId="17" fillId="2" borderId="9" xfId="0" applyFont="1" applyFill="1" applyBorder="1" applyAlignment="1">
      <alignment horizontal="left" vertical="center"/>
    </xf>
    <xf numFmtId="0" fontId="17" fillId="2" borderId="9" xfId="0" applyFont="1" applyFill="1" applyBorder="1"/>
    <xf numFmtId="0" fontId="17" fillId="2" borderId="9" xfId="0" applyFont="1" applyFill="1" applyBorder="1" applyAlignment="1">
      <alignment horizontal="center"/>
    </xf>
    <xf numFmtId="0" fontId="10" fillId="2" borderId="0" xfId="0" applyFont="1" applyFill="1"/>
    <xf numFmtId="0" fontId="17" fillId="2" borderId="0" xfId="0" applyFont="1" applyFill="1" applyAlignment="1">
      <alignment horizontal="center"/>
    </xf>
    <xf numFmtId="0" fontId="17" fillId="5" borderId="15" xfId="0" applyFont="1" applyFill="1" applyBorder="1" applyAlignment="1">
      <alignment horizontal="center"/>
    </xf>
    <xf numFmtId="0" fontId="17" fillId="5" borderId="13" xfId="0" applyFont="1" applyFill="1" applyBorder="1" applyAlignment="1">
      <alignment horizontal="center"/>
    </xf>
    <xf numFmtId="0" fontId="17" fillId="5" borderId="14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164" fontId="2" fillId="2" borderId="8" xfId="0" applyNumberFormat="1" applyFont="1" applyFill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2" fontId="2" fillId="2" borderId="8" xfId="0" applyNumberFormat="1" applyFont="1" applyFill="1" applyBorder="1" applyAlignment="1">
      <alignment horizontal="center"/>
    </xf>
    <xf numFmtId="0" fontId="2" fillId="4" borderId="1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/>
    <xf numFmtId="0" fontId="4" fillId="2" borderId="3" xfId="0" applyFont="1" applyFill="1" applyBorder="1" applyAlignment="1">
      <alignment horizontal="right"/>
    </xf>
    <xf numFmtId="0" fontId="17" fillId="5" borderId="2" xfId="0" applyFont="1" applyFill="1" applyBorder="1" applyAlignment="1">
      <alignment horizontal="center"/>
    </xf>
    <xf numFmtId="0" fontId="17" fillId="5" borderId="3" xfId="0" applyFont="1" applyFill="1" applyBorder="1" applyAlignment="1">
      <alignment horizontal="center"/>
    </xf>
    <xf numFmtId="0" fontId="17" fillId="5" borderId="4" xfId="0" applyFont="1" applyFill="1" applyBorder="1" applyAlignment="1">
      <alignment horizontal="center"/>
    </xf>
    <xf numFmtId="0" fontId="2" fillId="4" borderId="8" xfId="0" applyFont="1" applyFill="1" applyBorder="1" applyAlignment="1" applyProtection="1">
      <alignment horizontal="left"/>
      <protection locked="0"/>
    </xf>
    <xf numFmtId="165" fontId="2" fillId="2" borderId="8" xfId="0" applyNumberFormat="1" applyFont="1" applyFill="1" applyBorder="1"/>
    <xf numFmtId="165" fontId="2" fillId="4" borderId="1" xfId="0" applyNumberFormat="1" applyFont="1" applyFill="1" applyBorder="1" applyProtection="1">
      <protection locked="0"/>
    </xf>
    <xf numFmtId="0" fontId="2" fillId="4" borderId="0" xfId="0" applyFont="1" applyFill="1" applyProtection="1">
      <protection locked="0"/>
    </xf>
    <xf numFmtId="0" fontId="4" fillId="2" borderId="0" xfId="0" applyFont="1" applyFill="1" applyAlignment="1">
      <alignment horizontal="center"/>
    </xf>
    <xf numFmtId="166" fontId="4" fillId="2" borderId="1" xfId="0" applyNumberFormat="1" applyFont="1" applyFill="1" applyBorder="1"/>
    <xf numFmtId="0" fontId="17" fillId="2" borderId="0" xfId="0" applyFont="1" applyFill="1" applyAlignment="1">
      <alignment horizontal="left"/>
    </xf>
    <xf numFmtId="0" fontId="17" fillId="3" borderId="2" xfId="0" applyFont="1" applyFill="1" applyBorder="1" applyAlignment="1">
      <alignment vertical="center"/>
    </xf>
    <xf numFmtId="0" fontId="15" fillId="2" borderId="0" xfId="0" applyFont="1" applyFill="1" applyProtection="1">
      <protection hidden="1"/>
    </xf>
    <xf numFmtId="2" fontId="15" fillId="0" borderId="0" xfId="0" applyNumberFormat="1" applyFont="1"/>
    <xf numFmtId="0" fontId="25" fillId="0" borderId="0" xfId="0" applyFont="1"/>
    <xf numFmtId="0" fontId="17" fillId="3" borderId="20" xfId="0" applyFont="1" applyFill="1" applyBorder="1"/>
    <xf numFmtId="0" fontId="17" fillId="3" borderId="9" xfId="0" applyFont="1" applyFill="1" applyBorder="1"/>
    <xf numFmtId="0" fontId="17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6" fontId="4" fillId="2" borderId="0" xfId="0" applyNumberFormat="1" applyFont="1" applyFill="1" applyAlignment="1">
      <alignment horizontal="left"/>
    </xf>
    <xf numFmtId="0" fontId="4" fillId="4" borderId="1" xfId="0" applyFont="1" applyFill="1" applyBorder="1" applyAlignment="1" applyProtection="1">
      <alignment horizontal="right"/>
      <protection locked="0"/>
    </xf>
    <xf numFmtId="0" fontId="17" fillId="3" borderId="3" xfId="0" applyFont="1" applyFill="1" applyBorder="1" applyAlignment="1">
      <alignment vertical="center"/>
    </xf>
    <xf numFmtId="0" fontId="17" fillId="3" borderId="3" xfId="0" applyFont="1" applyFill="1" applyBorder="1" applyAlignment="1">
      <alignment horizontal="right"/>
    </xf>
    <xf numFmtId="0" fontId="17" fillId="3" borderId="3" xfId="0" applyFont="1" applyFill="1" applyBorder="1" applyAlignment="1">
      <alignment horizontal="left"/>
    </xf>
    <xf numFmtId="0" fontId="17" fillId="3" borderId="4" xfId="0" applyFont="1" applyFill="1" applyBorder="1" applyAlignment="1">
      <alignment horizontal="left"/>
    </xf>
    <xf numFmtId="0" fontId="2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left"/>
      <protection hidden="1"/>
    </xf>
    <xf numFmtId="164" fontId="2" fillId="2" borderId="0" xfId="0" applyNumberFormat="1" applyFont="1" applyFill="1" applyProtection="1">
      <protection hidden="1"/>
    </xf>
    <xf numFmtId="164" fontId="2" fillId="2" borderId="25" xfId="0" applyNumberFormat="1" applyFont="1" applyFill="1" applyBorder="1" applyProtection="1">
      <protection hidden="1"/>
    </xf>
    <xf numFmtId="9" fontId="26" fillId="2" borderId="0" xfId="0" applyNumberFormat="1" applyFont="1" applyFill="1" applyAlignment="1" applyProtection="1">
      <alignment horizontal="left"/>
      <protection hidden="1"/>
    </xf>
    <xf numFmtId="9" fontId="2" fillId="4" borderId="10" xfId="0" applyNumberFormat="1" applyFont="1" applyFill="1" applyBorder="1" applyAlignment="1" applyProtection="1">
      <alignment horizontal="left"/>
      <protection locked="0" hidden="1"/>
    </xf>
    <xf numFmtId="0" fontId="26" fillId="2" borderId="0" xfId="0" applyFont="1" applyFill="1" applyAlignment="1" applyProtection="1">
      <alignment horizontal="left"/>
      <protection hidden="1"/>
    </xf>
    <xf numFmtId="2" fontId="4" fillId="2" borderId="0" xfId="0" applyNumberFormat="1" applyFont="1" applyFill="1" applyProtection="1">
      <protection hidden="1"/>
    </xf>
    <xf numFmtId="0" fontId="16" fillId="2" borderId="21" xfId="0" applyFont="1" applyFill="1" applyBorder="1" applyAlignment="1">
      <alignment horizontal="left" vertical="top" wrapText="1"/>
    </xf>
    <xf numFmtId="0" fontId="16" fillId="2" borderId="0" xfId="0" applyFont="1" applyFill="1" applyAlignment="1">
      <alignment horizontal="left" vertical="top" wrapText="1"/>
    </xf>
    <xf numFmtId="0" fontId="2" fillId="4" borderId="19" xfId="0" applyFont="1" applyFill="1" applyBorder="1" applyAlignment="1" applyProtection="1">
      <alignment horizontal="left"/>
      <protection locked="0"/>
    </xf>
    <xf numFmtId="0" fontId="2" fillId="4" borderId="17" xfId="0" applyFont="1" applyFill="1" applyBorder="1" applyAlignment="1" applyProtection="1">
      <alignment horizontal="left"/>
      <protection locked="0"/>
    </xf>
    <xf numFmtId="0" fontId="17" fillId="5" borderId="3" xfId="0" applyFont="1" applyFill="1" applyBorder="1" applyAlignment="1">
      <alignment horizontal="center"/>
    </xf>
    <xf numFmtId="0" fontId="2" fillId="4" borderId="8" xfId="0" applyFont="1" applyFill="1" applyBorder="1" applyAlignment="1" applyProtection="1">
      <alignment horizontal="left"/>
      <protection locked="0"/>
    </xf>
    <xf numFmtId="0" fontId="2" fillId="4" borderId="1" xfId="0" applyFont="1" applyFill="1" applyBorder="1" applyAlignment="1" applyProtection="1">
      <alignment horizontal="left"/>
      <protection locked="0"/>
    </xf>
    <xf numFmtId="0" fontId="16" fillId="2" borderId="3" xfId="0" applyFont="1" applyFill="1" applyBorder="1" applyAlignment="1">
      <alignment horizontal="left" vertical="top" wrapText="1"/>
    </xf>
    <xf numFmtId="0" fontId="17" fillId="5" borderId="20" xfId="0" applyFont="1" applyFill="1" applyBorder="1" applyAlignment="1">
      <alignment horizontal="center"/>
    </xf>
    <xf numFmtId="0" fontId="17" fillId="5" borderId="9" xfId="0" applyFont="1" applyFill="1" applyBorder="1" applyAlignment="1">
      <alignment horizontal="center"/>
    </xf>
    <xf numFmtId="0" fontId="17" fillId="5" borderId="11" xfId="0" applyFont="1" applyFill="1" applyBorder="1" applyAlignment="1">
      <alignment horizontal="center"/>
    </xf>
    <xf numFmtId="0" fontId="2" fillId="4" borderId="19" xfId="0" applyFont="1" applyFill="1" applyBorder="1" applyProtection="1">
      <protection locked="0"/>
    </xf>
    <xf numFmtId="0" fontId="2" fillId="4" borderId="17" xfId="0" applyFont="1" applyFill="1" applyBorder="1" applyProtection="1">
      <protection locked="0"/>
    </xf>
    <xf numFmtId="0" fontId="2" fillId="2" borderId="0" xfId="0" applyFont="1" applyFill="1" applyAlignment="1">
      <alignment vertical="center"/>
    </xf>
    <xf numFmtId="165" fontId="22" fillId="2" borderId="0" xfId="0" applyNumberFormat="1" applyFont="1" applyFill="1" applyAlignment="1">
      <alignment horizontal="left"/>
    </xf>
    <xf numFmtId="0" fontId="16" fillId="2" borderId="0" xfId="0" applyFont="1" applyFill="1" applyAlignment="1">
      <alignment horizontal="right" vertical="top" wrapText="1"/>
    </xf>
    <xf numFmtId="0" fontId="2" fillId="2" borderId="3" xfId="0" applyFont="1" applyFill="1" applyBorder="1" applyAlignment="1">
      <alignment horizontal="center"/>
    </xf>
    <xf numFmtId="0" fontId="10" fillId="2" borderId="25" xfId="0" applyFont="1" applyFill="1" applyBorder="1" applyAlignment="1">
      <alignment horizontal="left"/>
    </xf>
    <xf numFmtId="0" fontId="2" fillId="4" borderId="22" xfId="0" applyFont="1" applyFill="1" applyBorder="1" applyAlignment="1" applyProtection="1">
      <alignment horizontal="left"/>
      <protection locked="0"/>
    </xf>
    <xf numFmtId="0" fontId="2" fillId="4" borderId="23" xfId="0" applyFont="1" applyFill="1" applyBorder="1" applyAlignment="1" applyProtection="1">
      <alignment horizontal="left"/>
      <protection locked="0"/>
    </xf>
    <xf numFmtId="0" fontId="2" fillId="2" borderId="0" xfId="0" applyFont="1" applyFill="1" applyAlignment="1">
      <alignment horizontal="left" vertical="center"/>
    </xf>
    <xf numFmtId="0" fontId="17" fillId="3" borderId="9" xfId="0" applyFont="1" applyFill="1" applyBorder="1" applyAlignment="1">
      <alignment horizontal="center"/>
    </xf>
    <xf numFmtId="0" fontId="2" fillId="2" borderId="0" xfId="0" applyFont="1" applyFill="1" applyAlignment="1">
      <alignment horizontal="left" vertical="top" wrapText="1"/>
    </xf>
    <xf numFmtId="0" fontId="2" fillId="2" borderId="16" xfId="0" applyFont="1" applyFill="1" applyBorder="1" applyAlignment="1">
      <alignment horizontal="left"/>
    </xf>
    <xf numFmtId="0" fontId="18" fillId="0" borderId="16" xfId="0" applyFont="1" applyBorder="1" applyAlignment="1">
      <alignment horizontal="left"/>
    </xf>
    <xf numFmtId="0" fontId="18" fillId="0" borderId="0" xfId="0" applyFont="1" applyAlignment="1">
      <alignment horizontal="left"/>
    </xf>
    <xf numFmtId="0" fontId="16" fillId="2" borderId="3" xfId="0" applyFont="1" applyFill="1" applyBorder="1" applyAlignment="1">
      <alignment horizontal="left"/>
    </xf>
    <xf numFmtId="0" fontId="16" fillId="2" borderId="0" xfId="0" applyFont="1" applyFill="1" applyAlignment="1">
      <alignment horizontal="left" vertical="center" wrapText="1" indent="1"/>
    </xf>
    <xf numFmtId="0" fontId="17" fillId="3" borderId="20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 wrapText="1"/>
    </xf>
    <xf numFmtId="0" fontId="10" fillId="2" borderId="3" xfId="0" applyFont="1" applyFill="1" applyBorder="1" applyAlignment="1">
      <alignment horizontal="left" wrapText="1"/>
    </xf>
    <xf numFmtId="0" fontId="17" fillId="3" borderId="11" xfId="0" applyFont="1" applyFill="1" applyBorder="1" applyAlignment="1">
      <alignment horizontal="center"/>
    </xf>
    <xf numFmtId="0" fontId="17" fillId="3" borderId="13" xfId="0" applyFont="1" applyFill="1" applyBorder="1" applyAlignment="1">
      <alignment horizontal="center"/>
    </xf>
    <xf numFmtId="0" fontId="17" fillId="3" borderId="14" xfId="0" applyFont="1" applyFill="1" applyBorder="1" applyAlignment="1">
      <alignment horizontal="center"/>
    </xf>
    <xf numFmtId="0" fontId="19" fillId="3" borderId="0" xfId="0" applyFont="1" applyFill="1" applyAlignment="1">
      <alignment horizontal="left"/>
    </xf>
    <xf numFmtId="0" fontId="17" fillId="3" borderId="13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7" fillId="3" borderId="15" xfId="0" applyFont="1" applyFill="1" applyBorder="1" applyAlignment="1">
      <alignment horizontal="left"/>
    </xf>
    <xf numFmtId="0" fontId="17" fillId="3" borderId="13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17" fillId="3" borderId="20" xfId="0" applyFont="1" applyFill="1" applyBorder="1" applyAlignment="1">
      <alignment horizontal="left"/>
    </xf>
    <xf numFmtId="0" fontId="17" fillId="3" borderId="9" xfId="0" applyFont="1" applyFill="1" applyBorder="1" applyAlignment="1">
      <alignment horizontal="left"/>
    </xf>
    <xf numFmtId="0" fontId="8" fillId="3" borderId="20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11" fillId="3" borderId="7" xfId="0" applyFont="1" applyFill="1" applyBorder="1" applyAlignment="1">
      <alignment horizontal="center"/>
    </xf>
    <xf numFmtId="0" fontId="12" fillId="3" borderId="24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/>
    </xf>
    <xf numFmtId="0" fontId="13" fillId="4" borderId="20" xfId="0" applyFont="1" applyFill="1" applyBorder="1" applyAlignment="1">
      <alignment horizontal="center"/>
    </xf>
    <xf numFmtId="0" fontId="13" fillId="4" borderId="9" xfId="0" applyFont="1" applyFill="1" applyBorder="1" applyAlignment="1">
      <alignment horizontal="center"/>
    </xf>
    <xf numFmtId="0" fontId="13" fillId="4" borderId="11" xfId="0" applyFont="1" applyFill="1" applyBorder="1" applyAlignment="1">
      <alignment horizontal="center"/>
    </xf>
  </cellXfs>
  <cellStyles count="1">
    <cellStyle name="Normal" xfId="0" builtinId="0"/>
  </cellStyles>
  <dxfs count="17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numFmt numFmtId="2" formatCode="0.00"/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3</xdr:col>
      <xdr:colOff>3175</xdr:colOff>
      <xdr:row>3</xdr:row>
      <xdr:rowOff>152400</xdr:rowOff>
    </xdr:to>
    <xdr:pic>
      <xdr:nvPicPr>
        <xdr:cNvPr id="1157" name="Picture 1" descr="PotterLogoSmall.jpg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0"/>
          <a:ext cx="21050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4"/>
  <sheetViews>
    <sheetView showGridLines="0" showRowColHeaders="0" tabSelected="1" zoomScaleNormal="100" zoomScaleSheetLayoutView="100" workbookViewId="0">
      <selection activeCell="F2" sqref="F2:G2"/>
    </sheetView>
  </sheetViews>
  <sheetFormatPr defaultColWidth="9.109375" defaultRowHeight="13.8" x14ac:dyDescent="0.3"/>
  <cols>
    <col min="1" max="1" width="1.6640625" style="7" customWidth="1"/>
    <col min="2" max="2" width="4.44140625" style="7" customWidth="1"/>
    <col min="3" max="3" width="25.6640625" style="7" customWidth="1"/>
    <col min="4" max="4" width="13.6640625" style="7" customWidth="1"/>
    <col min="5" max="6" width="18.6640625" style="7" customWidth="1"/>
    <col min="7" max="7" width="16.6640625" style="7" customWidth="1"/>
    <col min="8" max="8" width="21.6640625" style="7" customWidth="1"/>
    <col min="9" max="9" width="18.6640625" style="7" customWidth="1"/>
    <col min="10" max="10" width="1.6640625" style="7" customWidth="1"/>
    <col min="11" max="11" width="27.88671875" style="38" customWidth="1"/>
    <col min="12" max="12" width="9.109375" style="38"/>
    <col min="13" max="16384" width="9.109375" style="7"/>
  </cols>
  <sheetData>
    <row r="1" spans="1:11" ht="15" customHeight="1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37"/>
    </row>
    <row r="2" spans="1:11" x14ac:dyDescent="0.3">
      <c r="A2" s="2"/>
      <c r="B2" s="2"/>
      <c r="C2" s="2"/>
      <c r="D2" s="2"/>
      <c r="E2" s="9" t="s">
        <v>5</v>
      </c>
      <c r="F2" s="164"/>
      <c r="G2" s="165"/>
      <c r="H2" s="9" t="s">
        <v>6</v>
      </c>
      <c r="I2" s="26">
        <v>24</v>
      </c>
      <c r="J2" s="2"/>
      <c r="K2" s="37"/>
    </row>
    <row r="3" spans="1:11" ht="3" customHeight="1" x14ac:dyDescent="0.3">
      <c r="A3" s="2"/>
      <c r="B3" s="2"/>
      <c r="C3" s="2"/>
      <c r="D3" s="2"/>
      <c r="E3" s="33"/>
      <c r="F3" s="2"/>
      <c r="G3" s="2"/>
      <c r="H3" s="33"/>
      <c r="I3" s="6"/>
      <c r="J3" s="2"/>
      <c r="K3" s="37"/>
    </row>
    <row r="4" spans="1:11" x14ac:dyDescent="0.3">
      <c r="A4" s="2"/>
      <c r="B4" s="2"/>
      <c r="C4" s="2"/>
      <c r="D4" s="2"/>
      <c r="E4" s="33"/>
      <c r="F4" s="164"/>
      <c r="G4" s="165"/>
      <c r="H4" s="9" t="s">
        <v>7</v>
      </c>
      <c r="I4" s="26">
        <v>5</v>
      </c>
      <c r="J4" s="2"/>
      <c r="K4" s="37"/>
    </row>
    <row r="5" spans="1:11" ht="3" customHeight="1" x14ac:dyDescent="0.3">
      <c r="A5" s="2"/>
      <c r="B5" s="2"/>
      <c r="C5" s="2"/>
      <c r="D5" s="2"/>
      <c r="E5" s="33"/>
      <c r="F5" s="2"/>
      <c r="G5" s="2"/>
      <c r="H5" s="9"/>
      <c r="I5" s="6"/>
      <c r="J5" s="2"/>
      <c r="K5" s="37"/>
    </row>
    <row r="6" spans="1:11" ht="12.75" customHeight="1" x14ac:dyDescent="0.3">
      <c r="A6" s="2"/>
      <c r="B6" s="173" t="s">
        <v>508</v>
      </c>
      <c r="C6" s="173"/>
      <c r="D6" s="173"/>
      <c r="E6" s="9" t="s">
        <v>307</v>
      </c>
      <c r="F6" s="164"/>
      <c r="G6" s="165"/>
      <c r="H6" s="40" t="s">
        <v>534</v>
      </c>
      <c r="I6" s="143">
        <v>0.2</v>
      </c>
      <c r="J6" s="2"/>
      <c r="K6" s="37"/>
    </row>
    <row r="7" spans="1:11" ht="3" customHeight="1" x14ac:dyDescent="0.3">
      <c r="A7" s="2"/>
      <c r="B7" s="173"/>
      <c r="C7" s="173"/>
      <c r="D7" s="173"/>
      <c r="E7" s="33"/>
      <c r="F7" s="6"/>
      <c r="G7" s="6"/>
      <c r="H7" s="41"/>
      <c r="I7" s="5"/>
      <c r="J7" s="2"/>
      <c r="K7" s="37"/>
    </row>
    <row r="8" spans="1:11" ht="12.75" customHeight="1" x14ac:dyDescent="0.3">
      <c r="A8" s="2"/>
      <c r="B8" s="173"/>
      <c r="C8" s="173"/>
      <c r="D8" s="173"/>
      <c r="E8" s="9" t="s">
        <v>308</v>
      </c>
      <c r="F8" s="164"/>
      <c r="G8" s="165"/>
      <c r="H8" s="42" t="s">
        <v>312</v>
      </c>
      <c r="I8" s="31" t="s">
        <v>313</v>
      </c>
      <c r="J8" s="2"/>
      <c r="K8" s="37"/>
    </row>
    <row r="9" spans="1:11" ht="3" customHeight="1" x14ac:dyDescent="0.3">
      <c r="A9" s="2"/>
      <c r="B9" s="173"/>
      <c r="C9" s="173"/>
      <c r="D9" s="173"/>
      <c r="E9" s="9"/>
      <c r="F9" s="2"/>
      <c r="G9" s="2"/>
      <c r="H9" s="33"/>
      <c r="I9" s="2"/>
      <c r="J9" s="2"/>
      <c r="K9" s="37"/>
    </row>
    <row r="10" spans="1:11" ht="12.75" customHeight="1" x14ac:dyDescent="0.3">
      <c r="A10" s="2"/>
      <c r="B10" s="173"/>
      <c r="C10" s="173"/>
      <c r="D10" s="173"/>
      <c r="E10" s="9" t="s">
        <v>8</v>
      </c>
      <c r="F10" s="25"/>
      <c r="G10" s="2"/>
      <c r="H10" s="9" t="s">
        <v>109</v>
      </c>
      <c r="I10" s="27">
        <v>20.399999999999999</v>
      </c>
      <c r="J10" s="2"/>
      <c r="K10" s="37"/>
    </row>
    <row r="11" spans="1:11" ht="7.5" customHeight="1" x14ac:dyDescent="0.3">
      <c r="A11" s="2"/>
      <c r="B11" s="2"/>
      <c r="C11" s="2"/>
      <c r="D11" s="2"/>
      <c r="E11" s="2"/>
      <c r="F11" s="2"/>
      <c r="G11" s="2"/>
      <c r="H11" s="2"/>
      <c r="I11" s="2"/>
      <c r="J11" s="2"/>
      <c r="K11" s="37"/>
    </row>
    <row r="12" spans="1:11" x14ac:dyDescent="0.3">
      <c r="A12" s="2"/>
      <c r="B12" s="2"/>
      <c r="C12" s="9" t="s">
        <v>10</v>
      </c>
      <c r="D12" s="2" t="s">
        <v>509</v>
      </c>
      <c r="E12" s="2"/>
      <c r="F12" s="2"/>
      <c r="G12" s="2"/>
      <c r="H12" s="9" t="s">
        <v>29</v>
      </c>
      <c r="I12" s="6">
        <v>5</v>
      </c>
      <c r="J12" s="2"/>
      <c r="K12" s="37"/>
    </row>
    <row r="13" spans="1:11" ht="3" customHeight="1" x14ac:dyDescent="0.3">
      <c r="A13" s="2"/>
      <c r="B13" s="2"/>
      <c r="C13" s="9"/>
      <c r="D13" s="2"/>
      <c r="E13" s="2"/>
      <c r="F13" s="2"/>
      <c r="G13" s="2"/>
      <c r="H13" s="9"/>
      <c r="I13" s="6"/>
      <c r="J13" s="2"/>
      <c r="K13" s="37"/>
    </row>
    <row r="14" spans="1:11" x14ac:dyDescent="0.3">
      <c r="A14" s="2"/>
      <c r="B14" s="2"/>
      <c r="C14" s="9" t="s">
        <v>33</v>
      </c>
      <c r="D14" s="164"/>
      <c r="E14" s="165"/>
      <c r="F14" s="2"/>
      <c r="G14" s="176" t="s">
        <v>311</v>
      </c>
      <c r="H14" s="176"/>
      <c r="I14" s="176"/>
      <c r="J14" s="2"/>
      <c r="K14" s="37"/>
    </row>
    <row r="15" spans="1:11" ht="3" customHeight="1" x14ac:dyDescent="0.3">
      <c r="A15" s="2"/>
      <c r="B15" s="2"/>
      <c r="C15" s="9"/>
      <c r="D15" s="2"/>
      <c r="E15" s="2"/>
      <c r="F15" s="2"/>
      <c r="G15" s="176"/>
      <c r="H15" s="176"/>
      <c r="I15" s="176"/>
      <c r="J15" s="2"/>
      <c r="K15" s="37"/>
    </row>
    <row r="16" spans="1:11" x14ac:dyDescent="0.3">
      <c r="A16" s="2"/>
      <c r="B16" s="2"/>
      <c r="C16" s="9" t="s">
        <v>9</v>
      </c>
      <c r="D16" s="164"/>
      <c r="E16" s="165"/>
      <c r="F16" s="2"/>
      <c r="G16" s="176"/>
      <c r="H16" s="176"/>
      <c r="I16" s="176"/>
      <c r="J16" s="2"/>
      <c r="K16" s="37"/>
    </row>
    <row r="17" spans="1:11" ht="6" customHeight="1" x14ac:dyDescent="0.3">
      <c r="A17" s="2"/>
      <c r="B17" s="2"/>
      <c r="C17" s="2"/>
      <c r="D17" s="2"/>
      <c r="E17" s="2"/>
      <c r="F17" s="2"/>
      <c r="G17" s="177"/>
      <c r="H17" s="177"/>
      <c r="I17" s="177"/>
      <c r="J17" s="2"/>
      <c r="K17" s="37"/>
    </row>
    <row r="18" spans="1:11" ht="12.75" customHeight="1" x14ac:dyDescent="0.3">
      <c r="A18" s="2"/>
      <c r="B18" s="174" t="s">
        <v>533</v>
      </c>
      <c r="C18" s="175"/>
      <c r="D18" s="175"/>
      <c r="E18" s="43"/>
      <c r="F18" s="167" t="s">
        <v>37</v>
      </c>
      <c r="G18" s="167"/>
      <c r="H18" s="167" t="s">
        <v>38</v>
      </c>
      <c r="I18" s="178"/>
      <c r="J18" s="2"/>
      <c r="K18" s="37" t="s">
        <v>313</v>
      </c>
    </row>
    <row r="19" spans="1:11" ht="10.5" customHeight="1" x14ac:dyDescent="0.3">
      <c r="A19" s="2"/>
      <c r="B19" s="44" t="s">
        <v>0</v>
      </c>
      <c r="C19" s="45" t="s">
        <v>1</v>
      </c>
      <c r="D19" s="45" t="s">
        <v>28</v>
      </c>
      <c r="E19" s="45"/>
      <c r="F19" s="46" t="s">
        <v>22</v>
      </c>
      <c r="G19" s="46" t="s">
        <v>23</v>
      </c>
      <c r="H19" s="46" t="s">
        <v>22</v>
      </c>
      <c r="I19" s="46" t="s">
        <v>23</v>
      </c>
      <c r="J19" s="2"/>
      <c r="K19" s="37" t="s">
        <v>314</v>
      </c>
    </row>
    <row r="20" spans="1:11" ht="14.4" thickBot="1" x14ac:dyDescent="0.35">
      <c r="A20" s="2"/>
      <c r="B20" s="8">
        <v>1</v>
      </c>
      <c r="C20" s="2" t="s">
        <v>509</v>
      </c>
      <c r="D20" s="2" t="s">
        <v>524</v>
      </c>
      <c r="E20" s="2"/>
      <c r="F20" s="58">
        <v>7.0000000000000007E-2</v>
      </c>
      <c r="G20" s="47">
        <f>SUM(F20)</f>
        <v>7.0000000000000007E-2</v>
      </c>
      <c r="H20" s="47">
        <v>0.23499999999999999</v>
      </c>
      <c r="I20" s="47">
        <f>SUM(H20)</f>
        <v>0.23499999999999999</v>
      </c>
      <c r="J20" s="2"/>
      <c r="K20" s="142">
        <v>0.2</v>
      </c>
    </row>
    <row r="21" spans="1:11" ht="12.75" customHeight="1" x14ac:dyDescent="0.3">
      <c r="A21" s="2"/>
      <c r="B21" s="2"/>
      <c r="C21" s="2"/>
      <c r="D21" s="2"/>
      <c r="E21" s="2"/>
      <c r="F21" s="9" t="s">
        <v>301</v>
      </c>
      <c r="G21" s="48">
        <f>G20</f>
        <v>7.0000000000000007E-2</v>
      </c>
      <c r="H21" s="9" t="s">
        <v>302</v>
      </c>
      <c r="I21" s="48">
        <f>I20</f>
        <v>0.23499999999999999</v>
      </c>
      <c r="J21" s="2"/>
      <c r="K21" s="142">
        <v>0.25</v>
      </c>
    </row>
    <row r="22" spans="1:11" ht="5.0999999999999996" hidden="1" customHeight="1" x14ac:dyDescent="0.3">
      <c r="A22" s="2"/>
      <c r="B22" s="2"/>
      <c r="C22" s="2"/>
      <c r="D22" s="2"/>
      <c r="E22" s="2"/>
      <c r="F22" s="2"/>
      <c r="G22" s="2"/>
      <c r="H22" s="2"/>
      <c r="I22" s="2"/>
      <c r="J22" s="2"/>
      <c r="K22" s="37"/>
    </row>
    <row r="23" spans="1:11" ht="5.0999999999999996" customHeight="1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37"/>
    </row>
    <row r="24" spans="1:11" ht="12.75" customHeight="1" x14ac:dyDescent="0.3">
      <c r="A24" s="2"/>
      <c r="B24" s="184" t="s">
        <v>11</v>
      </c>
      <c r="C24" s="185"/>
      <c r="D24" s="185"/>
      <c r="E24" s="49"/>
      <c r="F24" s="179" t="s">
        <v>2</v>
      </c>
      <c r="G24" s="179"/>
      <c r="H24" s="179" t="s">
        <v>3</v>
      </c>
      <c r="I24" s="180"/>
      <c r="J24" s="2"/>
      <c r="K24" s="37"/>
    </row>
    <row r="25" spans="1:11" ht="12.75" customHeight="1" x14ac:dyDescent="0.3">
      <c r="A25" s="2"/>
      <c r="B25" s="50"/>
      <c r="C25" s="51" t="s">
        <v>528</v>
      </c>
      <c r="D25" s="166" t="s">
        <v>482</v>
      </c>
      <c r="E25" s="166"/>
      <c r="F25" s="52">
        <v>1.6E-2</v>
      </c>
      <c r="G25" s="52" t="str">
        <f t="shared" ref="G25:G29" si="0">IF(B25&gt;0, B25*F25, "")</f>
        <v/>
      </c>
      <c r="H25" s="52">
        <v>2.3E-2</v>
      </c>
      <c r="I25" s="52" t="str">
        <f>IF(B25&gt;0, B25*H25, "")</f>
        <v/>
      </c>
      <c r="J25" s="2"/>
      <c r="K25" s="37"/>
    </row>
    <row r="26" spans="1:11" ht="12.75" customHeight="1" x14ac:dyDescent="0.3">
      <c r="A26" s="2"/>
      <c r="B26" s="50"/>
      <c r="C26" s="54" t="s">
        <v>515</v>
      </c>
      <c r="D26" s="166" t="s">
        <v>13</v>
      </c>
      <c r="E26" s="166"/>
      <c r="F26" s="52">
        <v>0.02</v>
      </c>
      <c r="G26" s="52" t="str">
        <f t="shared" si="0"/>
        <v/>
      </c>
      <c r="H26" s="52">
        <v>2.5000000000000001E-2</v>
      </c>
      <c r="I26" s="52" t="str">
        <f t="shared" ref="I26:I33" si="1">IF(B26&gt;0, B26*H26, "")</f>
        <v/>
      </c>
      <c r="J26" s="2"/>
      <c r="K26" s="37"/>
    </row>
    <row r="27" spans="1:11" ht="12.75" customHeight="1" x14ac:dyDescent="0.3">
      <c r="A27" s="2"/>
      <c r="B27" s="50"/>
      <c r="C27" s="54" t="s">
        <v>514</v>
      </c>
      <c r="D27" s="166" t="s">
        <v>13</v>
      </c>
      <c r="E27" s="166"/>
      <c r="F27" s="52">
        <v>0.02</v>
      </c>
      <c r="G27" s="52" t="str">
        <f t="shared" si="0"/>
        <v/>
      </c>
      <c r="H27" s="52">
        <v>0.05</v>
      </c>
      <c r="I27" s="52" t="str">
        <f t="shared" si="1"/>
        <v/>
      </c>
      <c r="J27" s="2"/>
      <c r="K27" s="37"/>
    </row>
    <row r="28" spans="1:11" ht="12.75" customHeight="1" x14ac:dyDescent="0.3">
      <c r="A28" s="2"/>
      <c r="B28" s="50"/>
      <c r="C28" s="54" t="s">
        <v>319</v>
      </c>
      <c r="D28" s="54" t="s">
        <v>516</v>
      </c>
      <c r="E28" s="54"/>
      <c r="F28" s="52">
        <v>2.5000000000000001E-2</v>
      </c>
      <c r="G28" s="52" t="str">
        <f t="shared" si="0"/>
        <v/>
      </c>
      <c r="H28" s="52">
        <v>2.5000000000000001E-2</v>
      </c>
      <c r="I28" s="52" t="str">
        <f t="shared" si="1"/>
        <v/>
      </c>
      <c r="J28" s="2"/>
      <c r="K28" s="37"/>
    </row>
    <row r="29" spans="1:11" ht="12.75" customHeight="1" x14ac:dyDescent="0.3">
      <c r="A29" s="2"/>
      <c r="B29" s="50"/>
      <c r="C29" s="54" t="s">
        <v>319</v>
      </c>
      <c r="D29" s="54" t="s">
        <v>320</v>
      </c>
      <c r="E29" s="54"/>
      <c r="F29" s="52">
        <v>1.4999999999999999E-2</v>
      </c>
      <c r="G29" s="52" t="str">
        <f t="shared" si="0"/>
        <v/>
      </c>
      <c r="H29" s="52">
        <v>0.21</v>
      </c>
      <c r="I29" s="52" t="str">
        <f t="shared" si="1"/>
        <v/>
      </c>
      <c r="J29" s="2"/>
      <c r="K29" s="37"/>
    </row>
    <row r="30" spans="1:11" ht="12.75" customHeight="1" x14ac:dyDescent="0.3">
      <c r="A30" s="2"/>
      <c r="B30" s="50"/>
      <c r="C30" s="54" t="s">
        <v>513</v>
      </c>
      <c r="D30" s="166" t="s">
        <v>14</v>
      </c>
      <c r="E30" s="166"/>
      <c r="F30" s="52">
        <v>1.4999999999999999E-2</v>
      </c>
      <c r="G30" s="52" t="str">
        <f>IF(B30&gt;0, B30*F30, "")</f>
        <v/>
      </c>
      <c r="H30" s="52">
        <v>0.06</v>
      </c>
      <c r="I30" s="52" t="str">
        <f t="shared" si="1"/>
        <v/>
      </c>
      <c r="J30" s="2"/>
      <c r="K30" s="37"/>
    </row>
    <row r="31" spans="1:11" ht="12.75" customHeight="1" x14ac:dyDescent="0.3">
      <c r="A31" s="2"/>
      <c r="B31" s="50"/>
      <c r="C31" s="54" t="s">
        <v>12</v>
      </c>
      <c r="D31" s="166" t="s">
        <v>15</v>
      </c>
      <c r="E31" s="166"/>
      <c r="F31" s="52">
        <v>1.4999999999999999E-2</v>
      </c>
      <c r="G31" s="52" t="str">
        <f>IF(B31&gt;0, B31*F31, "")</f>
        <v/>
      </c>
      <c r="H31" s="52">
        <v>1.4999999999999999E-2</v>
      </c>
      <c r="I31" s="52" t="str">
        <f t="shared" si="1"/>
        <v/>
      </c>
      <c r="J31" s="2"/>
      <c r="K31" s="37"/>
    </row>
    <row r="32" spans="1:11" ht="12.75" customHeight="1" x14ac:dyDescent="0.3">
      <c r="A32" s="32"/>
      <c r="B32" s="50"/>
      <c r="C32" s="54" t="s">
        <v>510</v>
      </c>
      <c r="D32" s="54" t="s">
        <v>511</v>
      </c>
      <c r="E32" s="54"/>
      <c r="F32" s="52">
        <v>0.02</v>
      </c>
      <c r="G32" s="52" t="str">
        <f>IF(B32&gt;0, B32*F32, "")</f>
        <v/>
      </c>
      <c r="H32" s="52">
        <v>0.02</v>
      </c>
      <c r="I32" s="52" t="str">
        <f t="shared" si="1"/>
        <v/>
      </c>
      <c r="J32" s="2"/>
      <c r="K32" s="37"/>
    </row>
    <row r="33" spans="1:11" ht="12.75" customHeight="1" x14ac:dyDescent="0.3">
      <c r="A33" s="32"/>
      <c r="B33" s="50"/>
      <c r="C33" s="54" t="s">
        <v>512</v>
      </c>
      <c r="D33" s="54" t="s">
        <v>525</v>
      </c>
      <c r="E33" s="54"/>
      <c r="F33" s="52">
        <v>0.03</v>
      </c>
      <c r="G33" s="52" t="str">
        <f>IF(B33&gt;0, B33*F33, "")</f>
        <v/>
      </c>
      <c r="H33" s="52">
        <v>0.27</v>
      </c>
      <c r="I33" s="52" t="str">
        <f t="shared" si="1"/>
        <v/>
      </c>
      <c r="J33" s="2"/>
      <c r="K33" s="37"/>
    </row>
    <row r="34" spans="1:11" ht="12.75" customHeight="1" x14ac:dyDescent="0.3">
      <c r="A34" s="32"/>
      <c r="B34" s="50"/>
      <c r="C34" s="54" t="s">
        <v>321</v>
      </c>
      <c r="D34" s="54" t="s">
        <v>326</v>
      </c>
      <c r="E34" s="54"/>
      <c r="F34" s="52">
        <v>2.5000000000000001E-2</v>
      </c>
      <c r="G34" s="52" t="str">
        <f t="shared" ref="G34:G40" si="2">IF(B34&gt;0, B34*F34, "")</f>
        <v/>
      </c>
      <c r="H34" s="52">
        <v>3.5000000000000003E-2</v>
      </c>
      <c r="I34" s="52" t="str">
        <f t="shared" ref="I34:I43" si="3">IF(B34&gt;0, B34*H34, "")</f>
        <v/>
      </c>
      <c r="J34" s="2"/>
      <c r="K34" s="37"/>
    </row>
    <row r="35" spans="1:11" ht="12.75" customHeight="1" x14ac:dyDescent="0.3">
      <c r="A35" s="32"/>
      <c r="B35" s="50"/>
      <c r="C35" s="54" t="s">
        <v>321</v>
      </c>
      <c r="D35" s="54" t="s">
        <v>333</v>
      </c>
      <c r="E35" s="54"/>
      <c r="F35" s="52">
        <v>0.01</v>
      </c>
      <c r="G35" s="52" t="str">
        <f t="shared" si="2"/>
        <v/>
      </c>
      <c r="H35" s="52">
        <v>0.13500000000000001</v>
      </c>
      <c r="I35" s="52" t="str">
        <f t="shared" si="3"/>
        <v/>
      </c>
      <c r="J35" s="2"/>
      <c r="K35" s="37"/>
    </row>
    <row r="36" spans="1:11" ht="12.75" customHeight="1" x14ac:dyDescent="0.3">
      <c r="A36" s="32"/>
      <c r="B36" s="50"/>
      <c r="C36" s="54" t="s">
        <v>322</v>
      </c>
      <c r="D36" s="54" t="s">
        <v>327</v>
      </c>
      <c r="E36" s="54"/>
      <c r="F36" s="52">
        <v>2.5000000000000001E-2</v>
      </c>
      <c r="G36" s="52" t="str">
        <f t="shared" si="2"/>
        <v/>
      </c>
      <c r="H36" s="52">
        <v>2.5000000000000001E-2</v>
      </c>
      <c r="I36" s="52" t="str">
        <f t="shared" si="3"/>
        <v/>
      </c>
      <c r="J36" s="2"/>
      <c r="K36" s="37"/>
    </row>
    <row r="37" spans="1:11" ht="12.75" customHeight="1" x14ac:dyDescent="0.3">
      <c r="A37" s="32"/>
      <c r="B37" s="50"/>
      <c r="C37" s="54" t="s">
        <v>322</v>
      </c>
      <c r="D37" s="54" t="s">
        <v>328</v>
      </c>
      <c r="E37" s="54"/>
      <c r="F37" s="52">
        <v>0.01</v>
      </c>
      <c r="G37" s="52" t="str">
        <f t="shared" si="2"/>
        <v/>
      </c>
      <c r="H37" s="52">
        <v>0.215</v>
      </c>
      <c r="I37" s="52" t="str">
        <f t="shared" si="3"/>
        <v/>
      </c>
      <c r="J37" s="2"/>
      <c r="K37" s="37"/>
    </row>
    <row r="38" spans="1:11" ht="12.75" customHeight="1" x14ac:dyDescent="0.3">
      <c r="A38" s="32"/>
      <c r="B38" s="50"/>
      <c r="C38" s="54" t="s">
        <v>323</v>
      </c>
      <c r="D38" s="54" t="s">
        <v>329</v>
      </c>
      <c r="E38" s="54"/>
      <c r="F38" s="52">
        <v>2.5000000000000001E-2</v>
      </c>
      <c r="G38" s="52" t="str">
        <f t="shared" si="2"/>
        <v/>
      </c>
      <c r="H38" s="52">
        <v>2.5000000000000001E-2</v>
      </c>
      <c r="I38" s="52" t="str">
        <f t="shared" si="3"/>
        <v/>
      </c>
      <c r="J38" s="2"/>
      <c r="K38" s="37"/>
    </row>
    <row r="39" spans="1:11" ht="12.75" customHeight="1" x14ac:dyDescent="0.3">
      <c r="A39" s="32"/>
      <c r="B39" s="50"/>
      <c r="C39" s="54" t="s">
        <v>324</v>
      </c>
      <c r="D39" s="54" t="s">
        <v>331</v>
      </c>
      <c r="E39" s="54"/>
      <c r="F39" s="52">
        <v>0.03</v>
      </c>
      <c r="G39" s="52" t="str">
        <f t="shared" si="2"/>
        <v/>
      </c>
      <c r="H39" s="52">
        <v>0.03</v>
      </c>
      <c r="I39" s="52" t="str">
        <f t="shared" si="3"/>
        <v/>
      </c>
      <c r="J39" s="2"/>
      <c r="K39" s="37"/>
    </row>
    <row r="40" spans="1:11" ht="12.75" customHeight="1" x14ac:dyDescent="0.3">
      <c r="A40" s="32"/>
      <c r="B40" s="50"/>
      <c r="C40" s="54" t="s">
        <v>478</v>
      </c>
      <c r="D40" s="159" t="s">
        <v>479</v>
      </c>
      <c r="E40" s="159"/>
      <c r="F40" s="52">
        <v>0.01</v>
      </c>
      <c r="G40" s="52" t="str">
        <f t="shared" si="2"/>
        <v/>
      </c>
      <c r="H40" s="52">
        <v>0.01</v>
      </c>
      <c r="I40" s="52" t="str">
        <f t="shared" si="3"/>
        <v/>
      </c>
      <c r="J40" s="2"/>
      <c r="K40" s="37"/>
    </row>
    <row r="41" spans="1:11" ht="12.75" customHeight="1" x14ac:dyDescent="0.3">
      <c r="A41" s="32"/>
      <c r="B41" s="50"/>
      <c r="C41" s="54" t="s">
        <v>325</v>
      </c>
      <c r="D41" s="54" t="s">
        <v>330</v>
      </c>
      <c r="E41" s="54"/>
      <c r="F41" s="52">
        <v>0.04</v>
      </c>
      <c r="G41" s="52" t="str">
        <f t="shared" ref="G41:G43" si="4">IF(B41&gt;0, B41*F41, "")</f>
        <v/>
      </c>
      <c r="H41" s="52">
        <v>0.04</v>
      </c>
      <c r="I41" s="52" t="str">
        <f t="shared" si="3"/>
        <v/>
      </c>
      <c r="J41" s="2"/>
      <c r="K41" s="37"/>
    </row>
    <row r="42" spans="1:11" ht="12.75" customHeight="1" x14ac:dyDescent="0.3">
      <c r="A42" s="32"/>
      <c r="B42" s="50"/>
      <c r="C42" s="138" t="s">
        <v>542</v>
      </c>
      <c r="D42" s="139" t="s">
        <v>543</v>
      </c>
      <c r="E42" s="139"/>
      <c r="F42" s="140">
        <v>0.05</v>
      </c>
      <c r="G42" s="140" t="str">
        <f t="shared" si="4"/>
        <v/>
      </c>
      <c r="H42" s="140">
        <v>0.05</v>
      </c>
      <c r="I42" s="52" t="str">
        <f t="shared" si="3"/>
        <v/>
      </c>
      <c r="J42" s="2"/>
      <c r="K42" s="37"/>
    </row>
    <row r="43" spans="1:11" ht="12.75" customHeight="1" thickBot="1" x14ac:dyDescent="0.35">
      <c r="A43" s="32"/>
      <c r="B43" s="50"/>
      <c r="C43" s="138" t="s">
        <v>544</v>
      </c>
      <c r="D43" s="139" t="s">
        <v>545</v>
      </c>
      <c r="E43" s="139"/>
      <c r="F43" s="140">
        <v>9.5000000000000001E-2</v>
      </c>
      <c r="G43" s="141" t="str">
        <f t="shared" si="4"/>
        <v/>
      </c>
      <c r="H43" s="141">
        <v>9.5000000000000001E-2</v>
      </c>
      <c r="I43" s="55" t="str">
        <f t="shared" si="3"/>
        <v/>
      </c>
      <c r="J43" s="2"/>
      <c r="K43" s="37"/>
    </row>
    <row r="44" spans="1:11" ht="5.25" hidden="1" customHeight="1" x14ac:dyDescent="0.3">
      <c r="A44" s="33"/>
      <c r="B44" s="169"/>
      <c r="C44" s="170"/>
      <c r="D44" s="171"/>
      <c r="E44" s="171"/>
      <c r="F44" s="56"/>
      <c r="G44" s="56"/>
      <c r="H44" s="56"/>
      <c r="I44" s="56"/>
      <c r="J44" s="2"/>
      <c r="K44" s="37"/>
    </row>
    <row r="45" spans="1:11" ht="12.75" customHeight="1" x14ac:dyDescent="0.3">
      <c r="A45" s="2"/>
      <c r="B45" s="2" t="s">
        <v>310</v>
      </c>
      <c r="C45" s="2"/>
      <c r="D45" s="100"/>
      <c r="E45" s="100"/>
      <c r="F45" s="9" t="s">
        <v>30</v>
      </c>
      <c r="G45" s="48">
        <f>SUM(G25:G43)</f>
        <v>0</v>
      </c>
      <c r="H45" s="9" t="s">
        <v>31</v>
      </c>
      <c r="I45" s="48">
        <f>SUM(I25:I43)</f>
        <v>0</v>
      </c>
      <c r="J45" s="2"/>
      <c r="K45" s="39"/>
    </row>
    <row r="46" spans="1:11" ht="12.75" customHeight="1" x14ac:dyDescent="0.3">
      <c r="A46" s="2"/>
      <c r="B46" s="172" t="s">
        <v>332</v>
      </c>
      <c r="C46" s="172"/>
      <c r="D46" s="172"/>
      <c r="E46" s="172"/>
      <c r="F46" s="172"/>
      <c r="G46" s="2"/>
      <c r="H46" s="2"/>
      <c r="I46" s="2"/>
      <c r="J46" s="2"/>
      <c r="K46" s="37"/>
    </row>
    <row r="47" spans="1:11" ht="12.75" customHeight="1" x14ac:dyDescent="0.3">
      <c r="A47" s="2"/>
      <c r="B47" s="187" t="s">
        <v>520</v>
      </c>
      <c r="C47" s="188"/>
      <c r="D47" s="188"/>
      <c r="E47" s="43"/>
      <c r="F47" s="167" t="s">
        <v>2</v>
      </c>
      <c r="G47" s="167"/>
      <c r="H47" s="167" t="s">
        <v>3</v>
      </c>
      <c r="I47" s="178"/>
      <c r="J47" s="2"/>
      <c r="K47" s="37"/>
    </row>
    <row r="48" spans="1:11" ht="12.75" customHeight="1" x14ac:dyDescent="0.3">
      <c r="A48" s="2"/>
      <c r="B48" s="181" t="s">
        <v>527</v>
      </c>
      <c r="C48" s="181"/>
      <c r="D48" s="181"/>
      <c r="E48" s="181"/>
      <c r="F48" s="45"/>
      <c r="G48" s="45"/>
      <c r="H48" s="45"/>
      <c r="I48" s="45"/>
      <c r="J48" s="57"/>
      <c r="K48" s="37"/>
    </row>
    <row r="49" spans="1:11" ht="12.75" customHeight="1" x14ac:dyDescent="0.3">
      <c r="A49" s="2"/>
      <c r="B49" s="50"/>
      <c r="C49" s="54" t="s">
        <v>313</v>
      </c>
      <c r="D49" s="2"/>
      <c r="E49" s="2"/>
      <c r="F49" s="58">
        <v>5.0000000000000001E-3</v>
      </c>
      <c r="G49" s="58" t="str">
        <f>IF(B49&gt;0,B49*F49,"")</f>
        <v/>
      </c>
      <c r="H49" s="58">
        <v>4.7E-2</v>
      </c>
      <c r="I49" s="58" t="str">
        <f t="shared" ref="I49:I50" si="5">IF(B49&gt;0, B49*H49, "")</f>
        <v/>
      </c>
      <c r="J49" s="59"/>
      <c r="K49" s="60"/>
    </row>
    <row r="50" spans="1:11" ht="12.75" customHeight="1" x14ac:dyDescent="0.3">
      <c r="A50" s="2"/>
      <c r="B50" s="53"/>
      <c r="C50" s="54" t="s">
        <v>314</v>
      </c>
      <c r="D50" s="2"/>
      <c r="E50" s="2"/>
      <c r="F50" s="58">
        <v>2.5000000000000001E-2</v>
      </c>
      <c r="G50" s="58" t="str">
        <f>IF(B50&gt;0,B50*F50,"")</f>
        <v/>
      </c>
      <c r="H50" s="58">
        <v>4.7E-2</v>
      </c>
      <c r="I50" s="58" t="str">
        <f t="shared" si="5"/>
        <v/>
      </c>
      <c r="J50" s="59"/>
      <c r="K50" s="60"/>
    </row>
    <row r="51" spans="1:11" ht="12.75" customHeight="1" x14ac:dyDescent="0.3">
      <c r="A51" s="2"/>
      <c r="B51" s="61"/>
      <c r="C51" s="54"/>
      <c r="D51" s="2"/>
      <c r="E51" s="2"/>
      <c r="F51" s="58"/>
      <c r="G51" s="58"/>
      <c r="H51" s="58"/>
      <c r="I51" s="58"/>
      <c r="J51" s="59"/>
      <c r="K51" s="60"/>
    </row>
    <row r="52" spans="1:11" ht="12.75" customHeight="1" x14ac:dyDescent="0.3">
      <c r="A52" s="2"/>
      <c r="B52" s="160" t="s">
        <v>538</v>
      </c>
      <c r="C52" s="160"/>
      <c r="D52" s="160"/>
      <c r="E52" s="160"/>
      <c r="F52" s="160"/>
      <c r="G52" s="160"/>
      <c r="H52" s="160"/>
      <c r="I52" s="160"/>
      <c r="J52" s="59"/>
      <c r="K52" s="60"/>
    </row>
    <row r="53" spans="1:11" ht="12.75" customHeight="1" x14ac:dyDescent="0.3">
      <c r="A53" s="2"/>
      <c r="B53" s="160" t="s">
        <v>539</v>
      </c>
      <c r="C53" s="160"/>
      <c r="D53" s="160"/>
      <c r="E53" s="160"/>
      <c r="F53" s="160"/>
      <c r="G53" s="160"/>
      <c r="H53" s="160"/>
      <c r="I53" s="160"/>
      <c r="J53" s="2"/>
      <c r="K53" s="37"/>
    </row>
    <row r="54" spans="1:11" ht="12.75" customHeight="1" thickBot="1" x14ac:dyDescent="0.35">
      <c r="A54" s="2"/>
      <c r="B54" s="160" t="s">
        <v>540</v>
      </c>
      <c r="C54" s="160"/>
      <c r="D54" s="160"/>
      <c r="E54" s="160"/>
      <c r="F54" s="160"/>
      <c r="G54" s="62"/>
      <c r="H54" s="62"/>
      <c r="I54" s="62"/>
      <c r="J54" s="2"/>
      <c r="K54" s="37"/>
    </row>
    <row r="55" spans="1:11" ht="12.75" customHeight="1" x14ac:dyDescent="0.3">
      <c r="A55" s="2"/>
      <c r="B55" s="2"/>
      <c r="C55" s="2"/>
      <c r="D55" s="2"/>
      <c r="E55" s="2"/>
      <c r="F55" s="9" t="s">
        <v>522</v>
      </c>
      <c r="G55" s="63">
        <f>SUM(G49:G50)</f>
        <v>0</v>
      </c>
      <c r="H55" s="9" t="s">
        <v>523</v>
      </c>
      <c r="I55" s="63">
        <f>SUM(I49:I50)</f>
        <v>0</v>
      </c>
      <c r="J55" s="2"/>
      <c r="K55" s="37"/>
    </row>
    <row r="56" spans="1:11" ht="12.75" customHeight="1" x14ac:dyDescent="0.3">
      <c r="A56" s="2"/>
      <c r="B56" s="64"/>
      <c r="C56" s="168"/>
      <c r="D56" s="168"/>
      <c r="E56" s="168"/>
      <c r="F56" s="65"/>
      <c r="G56" s="6"/>
      <c r="H56" s="65"/>
      <c r="I56" s="6"/>
      <c r="J56" s="2"/>
      <c r="K56" s="37"/>
    </row>
    <row r="57" spans="1:11" ht="12.75" customHeight="1" x14ac:dyDescent="0.3">
      <c r="A57" s="2"/>
      <c r="B57" s="126" t="s">
        <v>297</v>
      </c>
      <c r="C57" s="127"/>
      <c r="D57" s="127"/>
      <c r="E57" s="66"/>
      <c r="F57" s="67"/>
      <c r="G57" s="67" t="s">
        <v>37</v>
      </c>
      <c r="H57" s="67"/>
      <c r="I57" s="68" t="s">
        <v>38</v>
      </c>
      <c r="J57" s="2"/>
      <c r="K57" s="37"/>
    </row>
    <row r="58" spans="1:11" ht="12.75" customHeight="1" x14ac:dyDescent="0.3">
      <c r="A58" s="2"/>
      <c r="B58" s="69" t="s">
        <v>21</v>
      </c>
      <c r="C58" s="70" t="s">
        <v>16</v>
      </c>
      <c r="D58" s="70" t="s">
        <v>28</v>
      </c>
      <c r="E58" s="70"/>
      <c r="F58" s="71"/>
      <c r="G58" s="71" t="s">
        <v>23</v>
      </c>
      <c r="H58" s="71"/>
      <c r="I58" s="72" t="s">
        <v>23</v>
      </c>
      <c r="J58" s="2"/>
      <c r="K58" s="37"/>
    </row>
    <row r="59" spans="1:11" ht="12.75" customHeight="1" x14ac:dyDescent="0.3">
      <c r="A59" s="2"/>
      <c r="B59" s="8">
        <v>1</v>
      </c>
      <c r="C59" s="2" t="str">
        <f>IF(D91&lt;&gt;"", D91, "")</f>
        <v/>
      </c>
      <c r="D59" s="186" t="str">
        <f>IF(G91&lt;&gt;"", G91, "")</f>
        <v/>
      </c>
      <c r="E59" s="186"/>
      <c r="F59" s="2"/>
      <c r="G59" s="73">
        <f>G106</f>
        <v>0</v>
      </c>
      <c r="H59" s="2"/>
      <c r="I59" s="73">
        <f>I106</f>
        <v>0</v>
      </c>
      <c r="J59" s="2"/>
      <c r="K59" s="37"/>
    </row>
    <row r="60" spans="1:11" ht="12.75" customHeight="1" x14ac:dyDescent="0.3">
      <c r="A60" s="2"/>
      <c r="B60" s="8">
        <v>2</v>
      </c>
      <c r="C60" s="2" t="str">
        <f>IF(D110&lt;&gt;"", D110, "")</f>
        <v/>
      </c>
      <c r="D60" s="186" t="str">
        <f>IF(G110&lt;&gt;"", G110, "")</f>
        <v/>
      </c>
      <c r="E60" s="186"/>
      <c r="F60" s="2"/>
      <c r="G60" s="73">
        <f>G125</f>
        <v>0</v>
      </c>
      <c r="H60" s="2"/>
      <c r="I60" s="73">
        <f>I125</f>
        <v>0</v>
      </c>
      <c r="J60" s="2"/>
      <c r="K60" s="37"/>
    </row>
    <row r="61" spans="1:11" ht="12.75" customHeight="1" x14ac:dyDescent="0.3">
      <c r="A61" s="2"/>
      <c r="B61" s="8">
        <v>3</v>
      </c>
      <c r="C61" s="2" t="str">
        <f>IF(D129&lt;&gt;"", D129, "")</f>
        <v/>
      </c>
      <c r="D61" s="186" t="str">
        <f>IF(G129&lt;&gt;"", G129, "")</f>
        <v/>
      </c>
      <c r="E61" s="186"/>
      <c r="F61" s="2"/>
      <c r="G61" s="73">
        <f>G144</f>
        <v>0</v>
      </c>
      <c r="H61" s="2"/>
      <c r="I61" s="73">
        <f>I144</f>
        <v>0</v>
      </c>
      <c r="J61" s="2"/>
      <c r="K61" s="37"/>
    </row>
    <row r="62" spans="1:11" ht="12.75" customHeight="1" thickBot="1" x14ac:dyDescent="0.35">
      <c r="A62" s="2"/>
      <c r="B62" s="8">
        <v>4</v>
      </c>
      <c r="C62" s="2" t="str">
        <f>IF(D149&lt;&gt;"", D149, "")</f>
        <v/>
      </c>
      <c r="D62" s="186" t="str">
        <f>IF(G149&lt;&gt;"", G149, "")</f>
        <v/>
      </c>
      <c r="E62" s="186"/>
      <c r="F62" s="2"/>
      <c r="G62" s="74">
        <f>G164</f>
        <v>0</v>
      </c>
      <c r="H62" s="34"/>
      <c r="I62" s="74">
        <f>I164</f>
        <v>0</v>
      </c>
      <c r="J62" s="2"/>
      <c r="K62" s="37"/>
    </row>
    <row r="63" spans="1:11" x14ac:dyDescent="0.3">
      <c r="A63" s="2"/>
      <c r="B63" s="2"/>
      <c r="C63" s="2"/>
      <c r="D63" s="2"/>
      <c r="E63" s="2"/>
      <c r="F63" s="9" t="s">
        <v>34</v>
      </c>
      <c r="G63" s="75">
        <f>SUM(G59:G62)</f>
        <v>0</v>
      </c>
      <c r="H63" s="9" t="s">
        <v>35</v>
      </c>
      <c r="I63" s="75">
        <f>SUM(I59:I62)</f>
        <v>0</v>
      </c>
      <c r="J63" s="2"/>
      <c r="K63" s="37"/>
    </row>
    <row r="64" spans="1:11" ht="5.0999999999999996" hidden="1" customHeight="1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37"/>
    </row>
    <row r="65" spans="1:11" ht="5.0999999999999996" hidden="1" customHeight="1" x14ac:dyDescent="0.3">
      <c r="A65" s="2"/>
      <c r="B65" s="2"/>
      <c r="C65" s="2"/>
      <c r="D65" s="2"/>
      <c r="E65" s="2"/>
      <c r="F65" s="9"/>
      <c r="G65" s="75"/>
      <c r="H65" s="9"/>
      <c r="I65" s="75"/>
      <c r="J65" s="2"/>
      <c r="K65" s="37"/>
    </row>
    <row r="66" spans="1:11" ht="12.75" customHeight="1" x14ac:dyDescent="0.3">
      <c r="A66" s="2"/>
      <c r="B66" s="66" t="s">
        <v>48</v>
      </c>
      <c r="C66" s="66"/>
      <c r="D66" s="66"/>
      <c r="E66" s="66"/>
      <c r="F66" s="66"/>
      <c r="G66" s="66"/>
      <c r="H66" s="66"/>
      <c r="I66" s="66"/>
      <c r="J66" s="2"/>
      <c r="K66" s="37"/>
    </row>
    <row r="67" spans="1:11" ht="12" customHeight="1" x14ac:dyDescent="0.3">
      <c r="A67" s="2"/>
      <c r="B67" s="76" t="s">
        <v>21</v>
      </c>
      <c r="C67" s="45" t="s">
        <v>16</v>
      </c>
      <c r="D67" s="45" t="s">
        <v>28</v>
      </c>
      <c r="E67" s="77"/>
      <c r="F67" s="78"/>
      <c r="G67" s="78" t="s">
        <v>37</v>
      </c>
      <c r="H67" s="78"/>
      <c r="I67" s="78" t="s">
        <v>38</v>
      </c>
      <c r="J67" s="2"/>
      <c r="K67" s="37"/>
    </row>
    <row r="68" spans="1:11" ht="12.75" customHeight="1" x14ac:dyDescent="0.3">
      <c r="A68" s="2"/>
      <c r="B68" s="79">
        <v>1</v>
      </c>
      <c r="C68" s="2" t="str">
        <f>IF(D168&lt;&gt;"", D168, "")</f>
        <v/>
      </c>
      <c r="D68" s="162" t="str">
        <f>IF(G168&lt;&gt;"", G168, "")</f>
        <v/>
      </c>
      <c r="E68" s="162"/>
      <c r="F68" s="9"/>
      <c r="G68" s="73">
        <f>G183</f>
        <v>0</v>
      </c>
      <c r="H68" s="9"/>
      <c r="I68" s="73">
        <f>I183</f>
        <v>0</v>
      </c>
      <c r="J68" s="2"/>
      <c r="K68" s="37"/>
    </row>
    <row r="69" spans="1:11" x14ac:dyDescent="0.3">
      <c r="A69" s="2"/>
      <c r="B69" s="80"/>
      <c r="C69" s="81" t="s">
        <v>303</v>
      </c>
      <c r="D69" s="82"/>
      <c r="E69" s="36"/>
      <c r="F69" s="36"/>
      <c r="G69" s="83" t="s">
        <v>37</v>
      </c>
      <c r="H69" s="83"/>
      <c r="I69" s="84" t="s">
        <v>38</v>
      </c>
      <c r="J69" s="2"/>
      <c r="K69" s="37"/>
    </row>
    <row r="70" spans="1:11" x14ac:dyDescent="0.3">
      <c r="A70" s="2"/>
      <c r="B70" s="2"/>
      <c r="C70" s="2"/>
      <c r="D70" s="2"/>
      <c r="E70" s="2"/>
      <c r="F70" s="9" t="s">
        <v>304</v>
      </c>
      <c r="G70" s="73">
        <f>G21</f>
        <v>7.0000000000000007E-2</v>
      </c>
      <c r="H70" s="5"/>
      <c r="I70" s="73">
        <f>I21</f>
        <v>0.23499999999999999</v>
      </c>
      <c r="J70" s="2"/>
      <c r="K70" s="37"/>
    </row>
    <row r="71" spans="1:11" x14ac:dyDescent="0.3">
      <c r="A71" s="2"/>
      <c r="B71" s="2"/>
      <c r="C71" s="2"/>
      <c r="D71" s="2"/>
      <c r="E71" s="2"/>
      <c r="F71" s="9" t="s">
        <v>305</v>
      </c>
      <c r="G71" s="73">
        <f>G45</f>
        <v>0</v>
      </c>
      <c r="H71" s="5"/>
      <c r="I71" s="73">
        <f>I45</f>
        <v>0</v>
      </c>
      <c r="J71" s="2"/>
      <c r="K71" s="37"/>
    </row>
    <row r="72" spans="1:11" x14ac:dyDescent="0.3">
      <c r="A72" s="2"/>
      <c r="B72" s="2"/>
      <c r="C72" s="2"/>
      <c r="D72" s="2"/>
      <c r="E72" s="2"/>
      <c r="F72" s="9" t="s">
        <v>519</v>
      </c>
      <c r="G72" s="73">
        <f>G55</f>
        <v>0</v>
      </c>
      <c r="H72" s="5"/>
      <c r="I72" s="73">
        <f>I55</f>
        <v>0</v>
      </c>
      <c r="J72" s="2"/>
      <c r="K72" s="37"/>
    </row>
    <row r="73" spans="1:11" x14ac:dyDescent="0.3">
      <c r="A73" s="2"/>
      <c r="B73" s="2"/>
      <c r="C73" s="2"/>
      <c r="D73" s="2"/>
      <c r="E73" s="2"/>
      <c r="F73" s="9" t="s">
        <v>306</v>
      </c>
      <c r="G73" s="73">
        <f>G63</f>
        <v>0</v>
      </c>
      <c r="H73" s="5"/>
      <c r="I73" s="73">
        <f>I63</f>
        <v>0</v>
      </c>
      <c r="J73" s="2"/>
      <c r="K73" s="37"/>
    </row>
    <row r="74" spans="1:11" x14ac:dyDescent="0.3">
      <c r="A74" s="2"/>
      <c r="B74" s="2"/>
      <c r="C74" s="2"/>
      <c r="D74" s="2"/>
      <c r="E74" s="2"/>
      <c r="F74" s="9" t="s">
        <v>531</v>
      </c>
      <c r="G74" s="85">
        <f>G183</f>
        <v>0</v>
      </c>
      <c r="H74" s="86"/>
      <c r="I74" s="85">
        <f>I183</f>
        <v>0</v>
      </c>
      <c r="J74" s="2"/>
      <c r="K74" s="37"/>
    </row>
    <row r="75" spans="1:11" x14ac:dyDescent="0.3">
      <c r="A75" s="2"/>
      <c r="B75" s="2"/>
      <c r="C75" s="9" t="s">
        <v>546</v>
      </c>
      <c r="D75" s="6" t="str">
        <f>IF(I8&lt;&gt;"", I8, "")</f>
        <v>Class B</v>
      </c>
      <c r="E75" s="2"/>
      <c r="F75" s="9" t="s">
        <v>24</v>
      </c>
      <c r="G75" s="63">
        <f>SUM(G70:G73)</f>
        <v>7.0000000000000007E-2</v>
      </c>
      <c r="H75" s="9" t="s">
        <v>25</v>
      </c>
      <c r="I75" s="75">
        <f>SUM(I70:I73)</f>
        <v>0.23499999999999999</v>
      </c>
      <c r="J75" s="2"/>
      <c r="K75" s="144">
        <f>(I79*I80)</f>
        <v>0.34</v>
      </c>
    </row>
    <row r="76" spans="1:11" x14ac:dyDescent="0.3">
      <c r="A76" s="2"/>
      <c r="B76" s="2"/>
      <c r="C76" s="9"/>
      <c r="D76" s="87"/>
      <c r="E76" s="2"/>
      <c r="F76" s="9" t="s">
        <v>6</v>
      </c>
      <c r="G76" s="2">
        <f>I2</f>
        <v>24</v>
      </c>
      <c r="H76" s="9" t="s">
        <v>7</v>
      </c>
      <c r="I76" s="2">
        <f>I4</f>
        <v>5</v>
      </c>
      <c r="J76" s="2"/>
      <c r="K76" s="37"/>
    </row>
    <row r="77" spans="1:11" x14ac:dyDescent="0.3">
      <c r="A77" s="2"/>
      <c r="B77" s="2"/>
      <c r="C77" s="9"/>
      <c r="D77" s="88"/>
      <c r="E77" s="2"/>
      <c r="F77" s="9" t="s">
        <v>142</v>
      </c>
      <c r="G77" s="30">
        <f>ROUNDUP(G75*G76, 2)</f>
        <v>1.68</v>
      </c>
      <c r="H77" s="9" t="s">
        <v>143</v>
      </c>
      <c r="I77" s="30">
        <f>ROUNDUP((I76/60)*I75, 2)</f>
        <v>0.02</v>
      </c>
      <c r="J77" s="2"/>
      <c r="K77" s="37"/>
    </row>
    <row r="78" spans="1:11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37"/>
    </row>
    <row r="79" spans="1:11" x14ac:dyDescent="0.3">
      <c r="A79" s="2"/>
      <c r="B79" s="2"/>
      <c r="C79" s="2"/>
      <c r="D79" s="2"/>
      <c r="E79" s="2"/>
      <c r="F79" s="2"/>
      <c r="G79" s="2"/>
      <c r="H79" s="9" t="s">
        <v>32</v>
      </c>
      <c r="I79" s="89">
        <f>I77+G77</f>
        <v>1.7</v>
      </c>
      <c r="J79" s="2"/>
      <c r="K79" s="37"/>
    </row>
    <row r="80" spans="1:11" x14ac:dyDescent="0.3">
      <c r="A80" s="2"/>
      <c r="B80" s="90">
        <v>5</v>
      </c>
      <c r="C80" s="2"/>
      <c r="D80" s="2"/>
      <c r="E80" s="2"/>
      <c r="F80" s="2"/>
      <c r="G80" s="2"/>
      <c r="H80" s="9" t="s">
        <v>530</v>
      </c>
      <c r="I80" s="91">
        <v>0.2</v>
      </c>
      <c r="J80" s="2"/>
      <c r="K80" s="37"/>
    </row>
    <row r="81" spans="1:11" x14ac:dyDescent="0.3">
      <c r="A81" s="2"/>
      <c r="B81" s="2"/>
      <c r="C81" s="2"/>
      <c r="D81" s="2"/>
      <c r="E81" s="2"/>
      <c r="F81" s="2"/>
      <c r="G81" s="2"/>
      <c r="H81" s="9" t="s">
        <v>26</v>
      </c>
      <c r="I81" s="145">
        <f>(I79+K75)</f>
        <v>2.04</v>
      </c>
      <c r="J81" s="2"/>
      <c r="K81" s="37"/>
    </row>
    <row r="82" spans="1:11" x14ac:dyDescent="0.3">
      <c r="A82" s="2"/>
      <c r="B82" s="2"/>
      <c r="C82" s="2"/>
      <c r="D82" s="2"/>
      <c r="E82" s="2"/>
      <c r="F82" s="2"/>
      <c r="G82" s="2"/>
      <c r="H82" s="9" t="s">
        <v>27</v>
      </c>
      <c r="I82" s="133"/>
      <c r="J82" s="2"/>
      <c r="K82" s="37"/>
    </row>
    <row r="83" spans="1:11" x14ac:dyDescent="0.3">
      <c r="A83" s="2"/>
      <c r="B83" s="2"/>
      <c r="C83" s="2"/>
      <c r="D83" s="2"/>
      <c r="E83" s="2"/>
      <c r="F83" s="161" t="s">
        <v>526</v>
      </c>
      <c r="G83" s="161"/>
      <c r="H83" s="161"/>
      <c r="I83" s="161"/>
      <c r="J83" s="2"/>
      <c r="K83" s="37"/>
    </row>
    <row r="84" spans="1:11" x14ac:dyDescent="0.3">
      <c r="A84" s="2"/>
      <c r="B84" s="2"/>
      <c r="C84" s="2"/>
      <c r="D84" s="2"/>
      <c r="E84" s="2"/>
      <c r="F84" s="161"/>
      <c r="G84" s="161"/>
      <c r="H84" s="161"/>
      <c r="I84" s="161"/>
      <c r="J84" s="2"/>
      <c r="K84" s="37"/>
    </row>
    <row r="85" spans="1:11" x14ac:dyDescent="0.3">
      <c r="A85" s="2"/>
      <c r="B85" s="2"/>
      <c r="C85" s="2"/>
      <c r="D85" s="2"/>
      <c r="E85" s="2"/>
      <c r="F85" s="161"/>
      <c r="G85" s="161"/>
      <c r="H85" s="161"/>
      <c r="I85" s="161"/>
      <c r="J85" s="2"/>
      <c r="K85" s="37"/>
    </row>
    <row r="86" spans="1:11" hidden="1" x14ac:dyDescent="0.3">
      <c r="A86" s="2"/>
      <c r="B86" s="2"/>
      <c r="C86" s="2"/>
      <c r="D86" s="2"/>
      <c r="E86" s="2"/>
      <c r="F86" s="92"/>
      <c r="G86" s="92"/>
      <c r="H86" s="92"/>
      <c r="I86" s="92"/>
      <c r="J86" s="2"/>
      <c r="K86" s="37"/>
    </row>
    <row r="87" spans="1:11" ht="15" customHeight="1" thickBot="1" x14ac:dyDescent="0.35">
      <c r="A87" s="2"/>
      <c r="B87" s="93" t="s">
        <v>300</v>
      </c>
      <c r="C87" s="93"/>
      <c r="D87" s="93"/>
      <c r="E87" s="34"/>
      <c r="F87" s="34"/>
      <c r="G87" s="163" t="str">
        <f>IF($F$2&lt;&gt;"", $F$2, "")</f>
        <v/>
      </c>
      <c r="H87" s="163"/>
      <c r="I87" s="35" t="str">
        <f>IF($F$10&lt;&gt;"", $F$10, "")</f>
        <v/>
      </c>
      <c r="J87" s="8"/>
      <c r="K87" s="37"/>
    </row>
    <row r="88" spans="1:11" ht="10.65" customHeight="1" x14ac:dyDescent="0.3">
      <c r="A88" s="2"/>
      <c r="B88" s="2"/>
      <c r="C88" s="2"/>
      <c r="D88" s="2"/>
      <c r="E88" s="2"/>
      <c r="F88" s="2"/>
      <c r="G88" s="2"/>
      <c r="H88" s="5"/>
      <c r="I88" s="2"/>
      <c r="J88" s="2"/>
      <c r="K88" s="37"/>
    </row>
    <row r="89" spans="1:11" ht="12.75" customHeight="1" x14ac:dyDescent="0.3">
      <c r="A89" s="2"/>
      <c r="B89" s="80" t="s">
        <v>20</v>
      </c>
      <c r="C89" s="81"/>
      <c r="D89" s="81"/>
      <c r="E89" s="94" t="s">
        <v>108</v>
      </c>
      <c r="F89" s="95">
        <v>3</v>
      </c>
      <c r="G89" s="182" t="s">
        <v>110</v>
      </c>
      <c r="H89" s="182"/>
      <c r="I89" s="96">
        <f>$I$10</f>
        <v>20.399999999999999</v>
      </c>
      <c r="J89" s="2"/>
      <c r="K89" s="37"/>
    </row>
    <row r="90" spans="1:11" ht="10.65" customHeight="1" x14ac:dyDescent="0.3">
      <c r="A90" s="2"/>
      <c r="B90" s="97"/>
      <c r="C90" s="97"/>
      <c r="D90" s="97"/>
      <c r="E90" s="98"/>
      <c r="F90" s="99"/>
      <c r="G90" s="99"/>
      <c r="H90" s="99"/>
      <c r="I90" s="99"/>
      <c r="J90" s="2"/>
      <c r="K90" s="37"/>
    </row>
    <row r="91" spans="1:11" ht="12.75" customHeight="1" x14ac:dyDescent="0.3">
      <c r="A91" s="2"/>
      <c r="B91" s="2"/>
      <c r="C91" s="9" t="s">
        <v>106</v>
      </c>
      <c r="D91" s="148"/>
      <c r="E91" s="149"/>
      <c r="F91" s="9" t="s">
        <v>36</v>
      </c>
      <c r="G91" s="157"/>
      <c r="H91" s="158"/>
      <c r="I91" s="2"/>
      <c r="J91" s="2"/>
      <c r="K91" s="37"/>
    </row>
    <row r="92" spans="1:11" ht="10.65" customHeight="1" x14ac:dyDescent="0.3">
      <c r="A92" s="2"/>
      <c r="B92" s="2"/>
      <c r="C92" s="2"/>
      <c r="D92" s="100" t="str">
        <f>IF(D91="Door Holder - Low AC Dropout", "* Circuit Standby and Alarm Current will be zero", "")</f>
        <v/>
      </c>
      <c r="E92" s="2"/>
      <c r="F92" s="2"/>
      <c r="G92" s="101"/>
      <c r="H92" s="101"/>
      <c r="I92" s="101"/>
      <c r="J92" s="2"/>
      <c r="K92" s="37"/>
    </row>
    <row r="93" spans="1:11" ht="12.75" customHeight="1" x14ac:dyDescent="0.3">
      <c r="A93" s="2"/>
      <c r="B93" s="2"/>
      <c r="C93" s="102" t="s">
        <v>49</v>
      </c>
      <c r="D93" s="103" t="s">
        <v>17</v>
      </c>
      <c r="E93" s="103" t="s">
        <v>18</v>
      </c>
      <c r="F93" s="103" t="s">
        <v>4</v>
      </c>
      <c r="G93" s="103" t="s">
        <v>536</v>
      </c>
      <c r="H93" s="103" t="s">
        <v>19</v>
      </c>
      <c r="I93" s="104" t="s">
        <v>107</v>
      </c>
      <c r="J93" s="2"/>
      <c r="K93" s="37"/>
    </row>
    <row r="94" spans="1:11" ht="12.75" customHeight="1" x14ac:dyDescent="0.3">
      <c r="A94" s="2"/>
      <c r="B94" s="5"/>
      <c r="C94" s="50" t="s">
        <v>39</v>
      </c>
      <c r="D94" s="105">
        <f>VLOOKUP(C94, $K$132:$L$139, 2)</f>
        <v>2.0099999999999998</v>
      </c>
      <c r="E94" s="50"/>
      <c r="F94" s="106">
        <f>((E94*2)/1000)*D94</f>
        <v>0</v>
      </c>
      <c r="G94" s="107">
        <f>IF(SUM(G98:G105)&gt;SUM(I98:I105),SUM(G98:G105),SUM(I98:I105))</f>
        <v>0</v>
      </c>
      <c r="H94" s="108">
        <f>I89-(G94*F94)</f>
        <v>20.399999999999999</v>
      </c>
      <c r="I94" s="109">
        <v>16</v>
      </c>
      <c r="J94" s="2"/>
      <c r="K94" s="37"/>
    </row>
    <row r="95" spans="1:11" ht="10.65" customHeight="1" x14ac:dyDescent="0.3">
      <c r="A95" s="2"/>
      <c r="B95" s="110"/>
      <c r="C95" s="110"/>
      <c r="D95" s="110"/>
      <c r="E95" s="111"/>
      <c r="F95" s="110"/>
      <c r="G95" s="110"/>
      <c r="H95" s="110"/>
      <c r="I95" s="110"/>
      <c r="J95" s="2"/>
      <c r="K95" s="37" t="s">
        <v>48</v>
      </c>
    </row>
    <row r="96" spans="1:11" ht="12.75" customHeight="1" x14ac:dyDescent="0.3">
      <c r="A96" s="2"/>
      <c r="B96" s="154" t="s">
        <v>103</v>
      </c>
      <c r="C96" s="155"/>
      <c r="D96" s="155"/>
      <c r="E96" s="155"/>
      <c r="F96" s="155" t="s">
        <v>37</v>
      </c>
      <c r="G96" s="155"/>
      <c r="H96" s="155" t="s">
        <v>38</v>
      </c>
      <c r="I96" s="156"/>
      <c r="J96" s="2"/>
      <c r="K96" s="37" t="s">
        <v>532</v>
      </c>
    </row>
    <row r="97" spans="1:12" ht="12.75" customHeight="1" x14ac:dyDescent="0.3">
      <c r="A97" s="2"/>
      <c r="B97" s="112" t="s">
        <v>0</v>
      </c>
      <c r="C97" s="113" t="s">
        <v>127</v>
      </c>
      <c r="D97" s="150" t="s">
        <v>28</v>
      </c>
      <c r="E97" s="150"/>
      <c r="F97" s="113" t="s">
        <v>22</v>
      </c>
      <c r="G97" s="113" t="s">
        <v>23</v>
      </c>
      <c r="H97" s="113" t="s">
        <v>22</v>
      </c>
      <c r="I97" s="114" t="s">
        <v>23</v>
      </c>
      <c r="J97" s="2"/>
      <c r="K97" s="37" t="s">
        <v>50</v>
      </c>
    </row>
    <row r="98" spans="1:12" ht="12.75" customHeight="1" x14ac:dyDescent="0.3">
      <c r="A98" s="2"/>
      <c r="B98" s="50"/>
      <c r="C98" s="115"/>
      <c r="D98" s="151"/>
      <c r="E98" s="151"/>
      <c r="F98" s="116" t="str">
        <f>IF(D98="", "", IF(C98="User Defined", VLOOKUP(D98, 'User Defined'!$B$4:$D$103, 2, FALSE), VLOOKUP(D98, 'Device Database'!$B$4:$D$433, 2, FALSE)))</f>
        <v/>
      </c>
      <c r="G98" s="116" t="str">
        <f>IF(F98&lt;&gt;"", F98*B98, "")</f>
        <v/>
      </c>
      <c r="H98" s="116" t="str">
        <f>IF(D98="", "", IF(C98="User Defined", VLOOKUP(D98, 'User Defined'!$B$4:$D$103, 3, FALSE), VLOOKUP(D98, 'Device Database'!$B$4:$D$433, 3, FALSE)))</f>
        <v/>
      </c>
      <c r="I98" s="116" t="str">
        <f>IF(H98&lt;&gt;"", H98*B98, "")</f>
        <v/>
      </c>
      <c r="J98" s="2"/>
      <c r="K98" s="37" t="s">
        <v>129</v>
      </c>
    </row>
    <row r="99" spans="1:12" ht="12.75" customHeight="1" x14ac:dyDescent="0.3">
      <c r="A99" s="2"/>
      <c r="B99" s="53"/>
      <c r="C99" s="27"/>
      <c r="D99" s="152"/>
      <c r="E99" s="152"/>
      <c r="F99" s="116" t="str">
        <f>IF(D99="", "", IF(C99="User Defined", VLOOKUP(D99, 'User Defined'!$B$4:$D$103, 2, FALSE), VLOOKUP(D99, 'Device Database'!$B$4:$D$433, 2, FALSE)))</f>
        <v/>
      </c>
      <c r="G99" s="116" t="str">
        <f t="shared" ref="G99:G105" si="6">IF(F99&lt;&gt;"", F99*B99, "")</f>
        <v/>
      </c>
      <c r="H99" s="116" t="str">
        <f>IF(D99="", "", IF(C99="User Defined", VLOOKUP(D99, 'User Defined'!$B$4:$D$103, 3, FALSE), VLOOKUP(D99, 'Device Database'!$B$4:$D$433, 3, FALSE)))</f>
        <v/>
      </c>
      <c r="I99" s="116" t="str">
        <f t="shared" ref="I99:I105" si="7">IF(H99&lt;&gt;"", H99*B99, "")</f>
        <v/>
      </c>
      <c r="J99" s="2"/>
      <c r="K99" s="37"/>
    </row>
    <row r="100" spans="1:12" ht="12.75" customHeight="1" x14ac:dyDescent="0.3">
      <c r="A100" s="2"/>
      <c r="B100" s="53"/>
      <c r="C100" s="27"/>
      <c r="D100" s="152"/>
      <c r="E100" s="152"/>
      <c r="F100" s="116" t="str">
        <f>IF(D100="", "", IF(C100="User Defined", VLOOKUP(D100, 'User Defined'!$B$4:$D$103, 2, FALSE), VLOOKUP(D100, 'Device Database'!$B$4:$D$433, 2, FALSE)))</f>
        <v/>
      </c>
      <c r="G100" s="116" t="str">
        <f t="shared" si="6"/>
        <v/>
      </c>
      <c r="H100" s="116" t="str">
        <f>IF(D100="", "", IF(C100="User Defined", VLOOKUP(D100, 'User Defined'!$B$4:$D$103, 3, FALSE), VLOOKUP(D100, 'Device Database'!$B$4:$D$433, 3, FALSE)))</f>
        <v/>
      </c>
      <c r="I100" s="116" t="str">
        <f t="shared" si="7"/>
        <v/>
      </c>
      <c r="J100" s="2"/>
      <c r="K100" s="37"/>
    </row>
    <row r="101" spans="1:12" ht="12.75" customHeight="1" x14ac:dyDescent="0.3">
      <c r="A101" s="2"/>
      <c r="B101" s="53"/>
      <c r="C101" s="27"/>
      <c r="D101" s="152"/>
      <c r="E101" s="152"/>
      <c r="F101" s="116" t="str">
        <f>IF(D101="", "", IF(C101="User Defined", VLOOKUP(D101, 'User Defined'!$B$4:$D$103, 2, FALSE), VLOOKUP(D101, 'Device Database'!$B$4:$D$433, 2, FALSE)))</f>
        <v/>
      </c>
      <c r="G101" s="116" t="str">
        <f t="shared" si="6"/>
        <v/>
      </c>
      <c r="H101" s="116" t="str">
        <f>IF(D101="", "", IF(C101="User Defined", VLOOKUP(D101, 'User Defined'!$B$4:$D$103, 3, FALSE), VLOOKUP(D101, 'Device Database'!$B$4:$D$433, 3, FALSE)))</f>
        <v/>
      </c>
      <c r="I101" s="116" t="str">
        <f t="shared" si="7"/>
        <v/>
      </c>
      <c r="J101" s="2"/>
      <c r="K101" s="37"/>
    </row>
    <row r="102" spans="1:12" ht="12.75" customHeight="1" x14ac:dyDescent="0.3">
      <c r="A102" s="2"/>
      <c r="B102" s="53"/>
      <c r="C102" s="27"/>
      <c r="D102" s="148"/>
      <c r="E102" s="149"/>
      <c r="F102" s="116" t="str">
        <f>IF(D102="", "", IF(C102="User Defined", VLOOKUP(D102, 'User Defined'!$B$4:$D$103, 2, FALSE), VLOOKUP(D102, 'Device Database'!$B$4:$D$433, 2, FALSE)))</f>
        <v/>
      </c>
      <c r="G102" s="116" t="str">
        <f t="shared" si="6"/>
        <v/>
      </c>
      <c r="H102" s="116" t="str">
        <f>IF(D102="", "", IF(C102="User Defined", VLOOKUP(D102, 'User Defined'!$B$4:$D$103, 3, FALSE), VLOOKUP(D102, 'Device Database'!$B$4:$D$433, 3, FALSE)))</f>
        <v/>
      </c>
      <c r="I102" s="116" t="str">
        <f t="shared" si="7"/>
        <v/>
      </c>
      <c r="J102" s="2"/>
      <c r="K102" s="37"/>
    </row>
    <row r="103" spans="1:12" ht="12.75" customHeight="1" x14ac:dyDescent="0.3">
      <c r="A103" s="2"/>
      <c r="B103" s="53"/>
      <c r="C103" s="27"/>
      <c r="D103" s="148" t="s">
        <v>295</v>
      </c>
      <c r="E103" s="149"/>
      <c r="F103" s="117"/>
      <c r="G103" s="116" t="str">
        <f t="shared" si="6"/>
        <v/>
      </c>
      <c r="H103" s="117"/>
      <c r="I103" s="116" t="str">
        <f t="shared" si="7"/>
        <v/>
      </c>
      <c r="J103" s="2"/>
      <c r="K103" s="37"/>
    </row>
    <row r="104" spans="1:12" ht="12.75" customHeight="1" x14ac:dyDescent="0.3">
      <c r="A104" s="2"/>
      <c r="B104" s="53"/>
      <c r="C104" s="27"/>
      <c r="D104" s="148" t="s">
        <v>294</v>
      </c>
      <c r="E104" s="149"/>
      <c r="F104" s="117"/>
      <c r="G104" s="116" t="str">
        <f t="shared" si="6"/>
        <v/>
      </c>
      <c r="H104" s="117"/>
      <c r="I104" s="116" t="str">
        <f t="shared" si="7"/>
        <v/>
      </c>
      <c r="J104" s="2"/>
      <c r="K104" s="37"/>
    </row>
    <row r="105" spans="1:12" ht="12.75" customHeight="1" x14ac:dyDescent="0.3">
      <c r="A105" s="2"/>
      <c r="B105" s="53"/>
      <c r="C105" s="118"/>
      <c r="D105" s="148" t="s">
        <v>296</v>
      </c>
      <c r="E105" s="149"/>
      <c r="F105" s="117"/>
      <c r="G105" s="116" t="str">
        <f t="shared" si="6"/>
        <v/>
      </c>
      <c r="H105" s="117"/>
      <c r="I105" s="116" t="str">
        <f t="shared" si="7"/>
        <v/>
      </c>
      <c r="J105" s="2"/>
      <c r="K105" s="37"/>
    </row>
    <row r="106" spans="1:12" ht="10.65" customHeight="1" x14ac:dyDescent="0.3">
      <c r="A106" s="2"/>
      <c r="B106" s="2"/>
      <c r="C106" s="146" t="str">
        <f>IF(D91="Doors (Low AC Drop)", "No Standby or Alarm current shown as circuit is used for door holders and will drop out during an AC power loss.", "")</f>
        <v/>
      </c>
      <c r="D106" s="146"/>
      <c r="E106" s="146"/>
      <c r="F106" s="119" t="s">
        <v>105</v>
      </c>
      <c r="G106" s="120">
        <f>IF(D91="Doors (Low AC Drop)",0,SUM(G98:G105))</f>
        <v>0</v>
      </c>
      <c r="H106" s="9" t="s">
        <v>25</v>
      </c>
      <c r="I106" s="120">
        <f>IF(D91="Doors (Low AC Drop)",0,SUM(I98:I105))</f>
        <v>0</v>
      </c>
      <c r="J106" s="2"/>
      <c r="K106" s="37" t="s">
        <v>48</v>
      </c>
    </row>
    <row r="107" spans="1:12" s="131" customFormat="1" ht="30" customHeight="1" x14ac:dyDescent="0.3">
      <c r="A107" s="6"/>
      <c r="B107" s="128"/>
      <c r="C107" s="153"/>
      <c r="D107" s="153"/>
      <c r="E107" s="153"/>
      <c r="F107" s="121"/>
      <c r="G107" s="121"/>
      <c r="H107" s="121"/>
      <c r="I107" s="121"/>
      <c r="J107" s="6"/>
      <c r="K107" s="129" t="s">
        <v>128</v>
      </c>
      <c r="L107" s="130"/>
    </row>
    <row r="108" spans="1:12" ht="12.75" customHeight="1" x14ac:dyDescent="0.3">
      <c r="A108" s="2"/>
      <c r="B108" s="80" t="s">
        <v>141</v>
      </c>
      <c r="C108" s="81"/>
      <c r="D108" s="81"/>
      <c r="E108" s="94" t="s">
        <v>108</v>
      </c>
      <c r="F108" s="95">
        <v>3</v>
      </c>
      <c r="G108" s="182" t="s">
        <v>110</v>
      </c>
      <c r="H108" s="182"/>
      <c r="I108" s="96">
        <f>$I$10</f>
        <v>20.399999999999999</v>
      </c>
      <c r="J108" s="2"/>
      <c r="K108" s="37" t="s">
        <v>50</v>
      </c>
    </row>
    <row r="109" spans="1:12" ht="10.65" customHeight="1" x14ac:dyDescent="0.3">
      <c r="A109" s="2"/>
      <c r="B109" s="97"/>
      <c r="C109" s="97"/>
      <c r="D109" s="97"/>
      <c r="E109" s="98"/>
      <c r="F109" s="99"/>
      <c r="G109" s="99"/>
      <c r="H109" s="99"/>
      <c r="I109" s="99"/>
      <c r="J109" s="2"/>
      <c r="K109" s="37" t="s">
        <v>129</v>
      </c>
    </row>
    <row r="110" spans="1:12" ht="12.75" customHeight="1" x14ac:dyDescent="0.3">
      <c r="A110" s="2"/>
      <c r="B110" s="2"/>
      <c r="C110" s="9" t="s">
        <v>106</v>
      </c>
      <c r="D110" s="148"/>
      <c r="E110" s="149"/>
      <c r="F110" s="9" t="s">
        <v>36</v>
      </c>
      <c r="G110" s="157"/>
      <c r="H110" s="158"/>
      <c r="I110" s="2"/>
      <c r="J110" s="2"/>
      <c r="K110" s="37" t="s">
        <v>47</v>
      </c>
    </row>
    <row r="111" spans="1:12" ht="10.65" customHeight="1" x14ac:dyDescent="0.3">
      <c r="A111" s="2"/>
      <c r="B111" s="2"/>
      <c r="C111" s="2"/>
      <c r="D111" s="100" t="str">
        <f>IF(D110="Door Holder - Low AC Dropout", "* Circuit Standby and Alarm Current will be zero", "")</f>
        <v/>
      </c>
      <c r="E111" s="2"/>
      <c r="F111" s="2"/>
      <c r="G111" s="101"/>
      <c r="H111" s="101"/>
      <c r="I111" s="101"/>
      <c r="J111" s="2"/>
      <c r="K111" s="37" t="s">
        <v>46</v>
      </c>
    </row>
    <row r="112" spans="1:12" ht="12.75" customHeight="1" x14ac:dyDescent="0.3">
      <c r="A112" s="2"/>
      <c r="B112" s="2"/>
      <c r="C112" s="102" t="s">
        <v>49</v>
      </c>
      <c r="D112" s="103" t="s">
        <v>17</v>
      </c>
      <c r="E112" s="103" t="s">
        <v>18</v>
      </c>
      <c r="F112" s="103" t="s">
        <v>4</v>
      </c>
      <c r="G112" s="103" t="s">
        <v>536</v>
      </c>
      <c r="H112" s="103" t="s">
        <v>19</v>
      </c>
      <c r="I112" s="104" t="s">
        <v>107</v>
      </c>
      <c r="J112" s="2"/>
      <c r="K112" s="37"/>
    </row>
    <row r="113" spans="1:12" ht="12.75" customHeight="1" x14ac:dyDescent="0.3">
      <c r="A113" s="2"/>
      <c r="B113" s="5"/>
      <c r="C113" s="50" t="s">
        <v>39</v>
      </c>
      <c r="D113" s="105">
        <f>VLOOKUP(C113, $K$132:$L$139, 2)</f>
        <v>2.0099999999999998</v>
      </c>
      <c r="E113" s="50"/>
      <c r="F113" s="106">
        <f>((E113*2)/1000)*D113</f>
        <v>0</v>
      </c>
      <c r="G113" s="107">
        <f>IF(SUM(G117:G124)&gt;SUM(I117:I124),SUM(G117:G124),SUM(I117:I124))</f>
        <v>0</v>
      </c>
      <c r="H113" s="108">
        <f>I108-(G113*F113)</f>
        <v>20.399999999999999</v>
      </c>
      <c r="I113" s="109">
        <v>16</v>
      </c>
      <c r="J113" s="2"/>
      <c r="K113" s="37"/>
    </row>
    <row r="114" spans="1:12" ht="10.65" customHeight="1" x14ac:dyDescent="0.3">
      <c r="A114" s="2"/>
      <c r="B114" s="110"/>
      <c r="C114" s="110"/>
      <c r="D114" s="110"/>
      <c r="E114" s="111"/>
      <c r="F114" s="110"/>
      <c r="G114" s="110"/>
      <c r="H114" s="110"/>
      <c r="I114" s="110"/>
      <c r="J114" s="2"/>
      <c r="K114" s="37" t="s">
        <v>48</v>
      </c>
    </row>
    <row r="115" spans="1:12" ht="12.75" customHeight="1" x14ac:dyDescent="0.3">
      <c r="A115" s="2"/>
      <c r="B115" s="154" t="s">
        <v>103</v>
      </c>
      <c r="C115" s="155"/>
      <c r="D115" s="155"/>
      <c r="E115" s="155"/>
      <c r="F115" s="155" t="s">
        <v>37</v>
      </c>
      <c r="G115" s="155"/>
      <c r="H115" s="155" t="s">
        <v>38</v>
      </c>
      <c r="I115" s="156"/>
      <c r="J115" s="2"/>
      <c r="K115" s="37" t="s">
        <v>128</v>
      </c>
    </row>
    <row r="116" spans="1:12" ht="12.75" customHeight="1" x14ac:dyDescent="0.3">
      <c r="A116" s="2"/>
      <c r="B116" s="112" t="s">
        <v>0</v>
      </c>
      <c r="C116" s="113" t="s">
        <v>127</v>
      </c>
      <c r="D116" s="150" t="s">
        <v>507</v>
      </c>
      <c r="E116" s="150"/>
      <c r="F116" s="113" t="s">
        <v>22</v>
      </c>
      <c r="G116" s="113" t="s">
        <v>23</v>
      </c>
      <c r="H116" s="113" t="s">
        <v>22</v>
      </c>
      <c r="I116" s="114" t="s">
        <v>23</v>
      </c>
      <c r="J116" s="2"/>
      <c r="K116" s="37" t="s">
        <v>50</v>
      </c>
    </row>
    <row r="117" spans="1:12" ht="12.75" customHeight="1" x14ac:dyDescent="0.3">
      <c r="A117" s="2"/>
      <c r="B117" s="50"/>
      <c r="C117" s="115"/>
      <c r="D117" s="151"/>
      <c r="E117" s="151"/>
      <c r="F117" s="116" t="str">
        <f>IF(D117="", "", IF(C117="User Defined", VLOOKUP(D117, 'User Defined'!$B$4:$D$103, 2, FALSE), VLOOKUP(D117, 'Device Database'!$B$4:$D$433, 2, FALSE)))</f>
        <v/>
      </c>
      <c r="G117" s="116" t="str">
        <f>IF(F117&lt;&gt;"", F117*B117, "")</f>
        <v/>
      </c>
      <c r="H117" s="116" t="str">
        <f>IF(D117="", "", IF(C117="User Defined", VLOOKUP(D117, 'User Defined'!$B$4:$D$103, 3, FALSE), VLOOKUP(D117, 'Device Database'!$B$4:$D$433, 3, FALSE)))</f>
        <v/>
      </c>
      <c r="I117" s="116" t="str">
        <f>IF(H117&lt;&gt;"", H117*B117, "")</f>
        <v/>
      </c>
      <c r="J117" s="2"/>
      <c r="K117" s="37" t="s">
        <v>129</v>
      </c>
    </row>
    <row r="118" spans="1:12" ht="12.75" customHeight="1" x14ac:dyDescent="0.3">
      <c r="A118" s="2"/>
      <c r="B118" s="53"/>
      <c r="C118" s="27"/>
      <c r="D118" s="152"/>
      <c r="E118" s="152"/>
      <c r="F118" s="116" t="str">
        <f>IF(D118="", "", IF(C118="User Defined", VLOOKUP(D118, 'User Defined'!$B$4:$D$103, 2, FALSE), VLOOKUP(D118, 'Device Database'!$B$4:$D$433, 2, FALSE)))</f>
        <v/>
      </c>
      <c r="G118" s="116" t="str">
        <f t="shared" ref="G118:G124" si="8">IF(F118&lt;&gt;"", F118*B118, "")</f>
        <v/>
      </c>
      <c r="H118" s="116" t="str">
        <f>IF(D118="", "", IF(C118="User Defined", VLOOKUP(D118, 'User Defined'!$B$4:$D$103, 3, FALSE), VLOOKUP(D118, 'Device Database'!$B$4:$D$433, 3, FALSE)))</f>
        <v/>
      </c>
      <c r="I118" s="116" t="str">
        <f t="shared" ref="I118:I124" si="9">IF(H118&lt;&gt;"", H118*B118, "")</f>
        <v/>
      </c>
      <c r="J118" s="2"/>
      <c r="K118" s="37" t="s">
        <v>47</v>
      </c>
    </row>
    <row r="119" spans="1:12" ht="12.75" customHeight="1" x14ac:dyDescent="0.3">
      <c r="A119" s="2"/>
      <c r="B119" s="53"/>
      <c r="C119" s="27"/>
      <c r="D119" s="152"/>
      <c r="E119" s="152"/>
      <c r="F119" s="116" t="str">
        <f>IF(D119="", "", IF(C119="User Defined", VLOOKUP(D119, 'User Defined'!$B$4:$D$103, 2, FALSE), VLOOKUP(D119, 'Device Database'!$B$4:$D$433, 2, FALSE)))</f>
        <v/>
      </c>
      <c r="G119" s="116" t="str">
        <f t="shared" si="8"/>
        <v/>
      </c>
      <c r="H119" s="116" t="str">
        <f>IF(D119="", "", IF(C119="User Defined", VLOOKUP(D119, 'User Defined'!$B$4:$D$103, 3, FALSE), VLOOKUP(D119, 'Device Database'!$B$4:$D$433, 3, FALSE)))</f>
        <v/>
      </c>
      <c r="I119" s="116" t="str">
        <f t="shared" si="9"/>
        <v/>
      </c>
      <c r="J119" s="2"/>
      <c r="K119" s="37" t="s">
        <v>299</v>
      </c>
    </row>
    <row r="120" spans="1:12" ht="12.75" customHeight="1" x14ac:dyDescent="0.3">
      <c r="A120" s="2"/>
      <c r="B120" s="53"/>
      <c r="C120" s="27"/>
      <c r="D120" s="152"/>
      <c r="E120" s="152"/>
      <c r="F120" s="116" t="str">
        <f>IF(D120="", "", IF(C120="User Defined", VLOOKUP(D120, 'User Defined'!$B$4:$D$103, 2, FALSE), VLOOKUP(D120, 'Device Database'!$B$4:$D$433, 2, FALSE)))</f>
        <v/>
      </c>
      <c r="G120" s="116" t="str">
        <f t="shared" si="8"/>
        <v/>
      </c>
      <c r="H120" s="116" t="str">
        <f>IF(D120="", "", IF(C120="User Defined", VLOOKUP(D120, 'User Defined'!$B$4:$D$103, 3, FALSE), VLOOKUP(D120, 'Device Database'!$B$4:$D$433, 3, FALSE)))</f>
        <v/>
      </c>
      <c r="I120" s="116" t="str">
        <f t="shared" si="9"/>
        <v/>
      </c>
      <c r="J120" s="2"/>
      <c r="K120" s="37" t="s">
        <v>298</v>
      </c>
    </row>
    <row r="121" spans="1:12" ht="12.75" customHeight="1" x14ac:dyDescent="0.3">
      <c r="A121" s="2"/>
      <c r="B121" s="53"/>
      <c r="C121" s="27"/>
      <c r="D121" s="148"/>
      <c r="E121" s="149"/>
      <c r="F121" s="116" t="str">
        <f>IF(D121="", "", IF(C121="User Defined", VLOOKUP(D121, 'User Defined'!$B$4:$D$103, 2, FALSE), VLOOKUP(D121, 'Device Database'!$B$4:$D$433, 2, FALSE)))</f>
        <v/>
      </c>
      <c r="G121" s="116" t="str">
        <f t="shared" si="8"/>
        <v/>
      </c>
      <c r="H121" s="116" t="str">
        <f>IF(D121="", "", IF(C121="User Defined", VLOOKUP(D121, 'User Defined'!$B$4:$D$103, 3, FALSE), VLOOKUP(D121, 'Device Database'!$B$4:$D$433, 3, FALSE)))</f>
        <v/>
      </c>
      <c r="I121" s="116" t="str">
        <f t="shared" si="9"/>
        <v/>
      </c>
      <c r="J121" s="2"/>
      <c r="K121" s="37" t="s">
        <v>46</v>
      </c>
    </row>
    <row r="122" spans="1:12" ht="12.75" customHeight="1" x14ac:dyDescent="0.3">
      <c r="A122" s="2"/>
      <c r="B122" s="53"/>
      <c r="C122" s="27"/>
      <c r="D122" s="148" t="s">
        <v>295</v>
      </c>
      <c r="E122" s="149"/>
      <c r="F122" s="117"/>
      <c r="G122" s="116" t="str">
        <f t="shared" si="8"/>
        <v/>
      </c>
      <c r="H122" s="117"/>
      <c r="I122" s="116" t="str">
        <f t="shared" si="9"/>
        <v/>
      </c>
      <c r="J122" s="2"/>
      <c r="K122" s="37"/>
    </row>
    <row r="123" spans="1:12" ht="12.75" customHeight="1" x14ac:dyDescent="0.3">
      <c r="A123" s="2"/>
      <c r="B123" s="53"/>
      <c r="C123" s="27"/>
      <c r="D123" s="148" t="s">
        <v>294</v>
      </c>
      <c r="E123" s="149"/>
      <c r="F123" s="117"/>
      <c r="G123" s="116" t="str">
        <f t="shared" si="8"/>
        <v/>
      </c>
      <c r="H123" s="117"/>
      <c r="I123" s="116" t="str">
        <f t="shared" si="9"/>
        <v/>
      </c>
      <c r="J123" s="2"/>
      <c r="K123" s="37" t="s">
        <v>125</v>
      </c>
    </row>
    <row r="124" spans="1:12" ht="12.75" customHeight="1" x14ac:dyDescent="0.3">
      <c r="A124" s="2"/>
      <c r="B124" s="53"/>
      <c r="C124" s="118"/>
      <c r="D124" s="148" t="s">
        <v>296</v>
      </c>
      <c r="E124" s="149"/>
      <c r="F124" s="117"/>
      <c r="G124" s="116" t="str">
        <f t="shared" si="8"/>
        <v/>
      </c>
      <c r="H124" s="117"/>
      <c r="I124" s="116" t="str">
        <f t="shared" si="9"/>
        <v/>
      </c>
      <c r="J124" s="2"/>
      <c r="K124" s="37" t="s">
        <v>104</v>
      </c>
    </row>
    <row r="125" spans="1:12" ht="10.65" customHeight="1" x14ac:dyDescent="0.3">
      <c r="A125" s="2"/>
      <c r="B125" s="2"/>
      <c r="C125" s="146" t="str">
        <f>IF(D110="Doors (Low AC Drop)", "No Standby or Alarm current shown as circuit is used for door holders and will drop out during an AC power loss.", "")</f>
        <v/>
      </c>
      <c r="D125" s="146"/>
      <c r="E125" s="146"/>
      <c r="F125" s="119" t="s">
        <v>105</v>
      </c>
      <c r="G125" s="120">
        <f>IF(D110="Doors (Low AC Drop)",0,SUM(G117:G124))</f>
        <v>0</v>
      </c>
      <c r="H125" s="9" t="s">
        <v>25</v>
      </c>
      <c r="I125" s="120">
        <f>IF(D110="Doors (Low AC Drop)",0,SUM(I117:I124))</f>
        <v>0</v>
      </c>
      <c r="J125" s="2"/>
      <c r="K125" s="37" t="s">
        <v>289</v>
      </c>
    </row>
    <row r="126" spans="1:12" s="131" customFormat="1" ht="30" customHeight="1" x14ac:dyDescent="0.3">
      <c r="A126" s="6"/>
      <c r="B126" s="6"/>
      <c r="C126" s="147"/>
      <c r="D126" s="147"/>
      <c r="E126" s="147"/>
      <c r="F126" s="87"/>
      <c r="G126" s="132"/>
      <c r="H126" s="87"/>
      <c r="I126" s="132"/>
      <c r="J126" s="6"/>
      <c r="K126" s="129" t="s">
        <v>52</v>
      </c>
      <c r="L126" s="130"/>
    </row>
    <row r="127" spans="1:12" ht="12.75" customHeight="1" x14ac:dyDescent="0.3">
      <c r="A127" s="2"/>
      <c r="B127" s="122" t="s">
        <v>517</v>
      </c>
      <c r="C127" s="81"/>
      <c r="D127" s="81"/>
      <c r="E127" s="94" t="s">
        <v>108</v>
      </c>
      <c r="F127" s="95">
        <v>3</v>
      </c>
      <c r="G127" s="182" t="s">
        <v>110</v>
      </c>
      <c r="H127" s="182"/>
      <c r="I127" s="96">
        <f>$I$10</f>
        <v>20.399999999999999</v>
      </c>
      <c r="J127" s="2"/>
      <c r="K127" s="37" t="s">
        <v>48</v>
      </c>
    </row>
    <row r="128" spans="1:12" ht="10.65" customHeight="1" x14ac:dyDescent="0.3">
      <c r="A128" s="2"/>
      <c r="B128" s="97"/>
      <c r="C128" s="97"/>
      <c r="D128" s="97"/>
      <c r="E128" s="98"/>
      <c r="F128" s="99"/>
      <c r="G128" s="99"/>
      <c r="H128" s="99"/>
      <c r="I128" s="99"/>
      <c r="J128" s="2"/>
      <c r="K128" s="37" t="s">
        <v>541</v>
      </c>
    </row>
    <row r="129" spans="1:12" ht="12.75" customHeight="1" x14ac:dyDescent="0.3">
      <c r="A129" s="2"/>
      <c r="B129" s="2"/>
      <c r="C129" s="9" t="s">
        <v>106</v>
      </c>
      <c r="D129" s="148"/>
      <c r="E129" s="149"/>
      <c r="F129" s="9" t="s">
        <v>36</v>
      </c>
      <c r="G129" s="157"/>
      <c r="H129" s="158"/>
      <c r="I129" s="2"/>
      <c r="J129" s="2"/>
      <c r="K129" s="37"/>
    </row>
    <row r="130" spans="1:12" ht="12.75" customHeight="1" x14ac:dyDescent="0.3">
      <c r="A130" s="2"/>
      <c r="B130" s="2"/>
      <c r="C130" s="2"/>
      <c r="D130" s="100" t="str">
        <f>IF(D129="Door Holder - Low AC Dropout", "* Circuit Standby and Alarm Current will be zero", "")</f>
        <v/>
      </c>
      <c r="E130" s="2"/>
      <c r="F130" s="2"/>
      <c r="G130" s="101"/>
      <c r="H130" s="101"/>
      <c r="I130" s="101"/>
      <c r="J130" s="2"/>
      <c r="K130" s="37"/>
    </row>
    <row r="131" spans="1:12" ht="12.75" customHeight="1" x14ac:dyDescent="0.3">
      <c r="A131" s="2"/>
      <c r="B131" s="2"/>
      <c r="C131" s="102" t="s">
        <v>49</v>
      </c>
      <c r="D131" s="103" t="s">
        <v>17</v>
      </c>
      <c r="E131" s="103" t="s">
        <v>18</v>
      </c>
      <c r="F131" s="103" t="s">
        <v>4</v>
      </c>
      <c r="G131" s="103" t="s">
        <v>536</v>
      </c>
      <c r="H131" s="103" t="s">
        <v>19</v>
      </c>
      <c r="I131" s="104" t="s">
        <v>107</v>
      </c>
      <c r="J131" s="2"/>
      <c r="K131" s="37"/>
    </row>
    <row r="132" spans="1:12" ht="12.75" customHeight="1" x14ac:dyDescent="0.3">
      <c r="A132" s="2"/>
      <c r="B132" s="5"/>
      <c r="C132" s="50" t="s">
        <v>39</v>
      </c>
      <c r="D132" s="105">
        <f>VLOOKUP(C132, $K$132:$L$139, 2)</f>
        <v>2.0099999999999998</v>
      </c>
      <c r="E132" s="50"/>
      <c r="F132" s="106">
        <f>((E132*2)/1000)*D132</f>
        <v>0</v>
      </c>
      <c r="G132" s="107">
        <f>IF(SUM(G136:G143)&gt;SUM(I136:I143),SUM(G136:G143),SUM(I136:I143))</f>
        <v>0</v>
      </c>
      <c r="H132" s="108">
        <f>I127-(G132*F132)</f>
        <v>20.399999999999999</v>
      </c>
      <c r="I132" s="109">
        <v>16</v>
      </c>
      <c r="J132" s="2"/>
      <c r="K132" s="123" t="s">
        <v>39</v>
      </c>
      <c r="L132" s="124">
        <v>2.0099999999999998</v>
      </c>
    </row>
    <row r="133" spans="1:12" ht="10.65" customHeight="1" x14ac:dyDescent="0.3">
      <c r="A133" s="2"/>
      <c r="B133" s="110"/>
      <c r="C133" s="110"/>
      <c r="D133" s="110"/>
      <c r="E133" s="111"/>
      <c r="F133" s="110"/>
      <c r="G133" s="110"/>
      <c r="H133" s="110"/>
      <c r="I133" s="110"/>
      <c r="J133" s="2"/>
      <c r="K133" s="123" t="s">
        <v>535</v>
      </c>
      <c r="L133" s="124">
        <v>2.0499999999999998</v>
      </c>
    </row>
    <row r="134" spans="1:12" ht="12.75" customHeight="1" x14ac:dyDescent="0.3">
      <c r="A134" s="2"/>
      <c r="B134" s="154" t="s">
        <v>103</v>
      </c>
      <c r="C134" s="155"/>
      <c r="D134" s="155"/>
      <c r="E134" s="155"/>
      <c r="F134" s="155" t="s">
        <v>37</v>
      </c>
      <c r="G134" s="155"/>
      <c r="H134" s="155" t="s">
        <v>38</v>
      </c>
      <c r="I134" s="156"/>
      <c r="J134" s="2"/>
      <c r="K134" s="123" t="s">
        <v>40</v>
      </c>
      <c r="L134" s="124">
        <v>3.19</v>
      </c>
    </row>
    <row r="135" spans="1:12" ht="12.75" customHeight="1" x14ac:dyDescent="0.3">
      <c r="A135" s="2"/>
      <c r="B135" s="112" t="s">
        <v>0</v>
      </c>
      <c r="C135" s="113" t="s">
        <v>127</v>
      </c>
      <c r="D135" s="150" t="s">
        <v>28</v>
      </c>
      <c r="E135" s="150"/>
      <c r="F135" s="113" t="s">
        <v>22</v>
      </c>
      <c r="G135" s="113" t="s">
        <v>23</v>
      </c>
      <c r="H135" s="113" t="s">
        <v>22</v>
      </c>
      <c r="I135" s="114" t="s">
        <v>23</v>
      </c>
      <c r="J135" s="2"/>
      <c r="K135" s="123" t="s">
        <v>41</v>
      </c>
      <c r="L135" s="124">
        <v>3.26</v>
      </c>
    </row>
    <row r="136" spans="1:12" ht="12.75" customHeight="1" x14ac:dyDescent="0.3">
      <c r="A136" s="2"/>
      <c r="B136" s="50"/>
      <c r="C136" s="115"/>
      <c r="D136" s="151"/>
      <c r="E136" s="151"/>
      <c r="F136" s="116" t="str">
        <f>IF(D136="", "", IF(C136="User Defined", VLOOKUP(D136, 'User Defined'!$B$4:$D$103, 2, FALSE), VLOOKUP(D136, 'Device Database'!$B$4:$D$433, 2, FALSE)))</f>
        <v/>
      </c>
      <c r="G136" s="116" t="str">
        <f>IF(F136&lt;&gt;"", F136*B136, "")</f>
        <v/>
      </c>
      <c r="H136" s="116" t="str">
        <f>IF(D136="", "", IF(C136="User Defined", VLOOKUP(D136, 'User Defined'!$B$4:$D$103, 3, FALSE), VLOOKUP(D136, 'Device Database'!$B$4:$D$433, 3, FALSE)))</f>
        <v/>
      </c>
      <c r="I136" s="116" t="str">
        <f>IF(H136&lt;&gt;"", H136*B136, "")</f>
        <v/>
      </c>
      <c r="J136" s="2"/>
      <c r="K136" s="123" t="s">
        <v>42</v>
      </c>
      <c r="L136" s="124">
        <v>5.08</v>
      </c>
    </row>
    <row r="137" spans="1:12" ht="12.75" customHeight="1" x14ac:dyDescent="0.3">
      <c r="A137" s="2"/>
      <c r="B137" s="53"/>
      <c r="C137" s="27"/>
      <c r="D137" s="152"/>
      <c r="E137" s="152"/>
      <c r="F137" s="116" t="str">
        <f>IF(D137="", "", IF(C137="User Defined", VLOOKUP(D137, 'User Defined'!$B$4:$D$103, 2, FALSE), VLOOKUP(D137, 'Device Database'!$B$4:$D$433, 2, FALSE)))</f>
        <v/>
      </c>
      <c r="G137" s="116" t="str">
        <f t="shared" ref="G137:G143" si="10">IF(F137&lt;&gt;"", F137*B137, "")</f>
        <v/>
      </c>
      <c r="H137" s="116" t="str">
        <f>IF(D137="", "", IF(C137="User Defined", VLOOKUP(D137, 'User Defined'!$B$4:$D$103, 3, FALSE), VLOOKUP(D137, 'Device Database'!$B$4:$D$433, 3, FALSE)))</f>
        <v/>
      </c>
      <c r="I137" s="116" t="str">
        <f t="shared" ref="I137:I143" si="11">IF(H137&lt;&gt;"", H137*B137, "")</f>
        <v/>
      </c>
      <c r="J137" s="2"/>
      <c r="K137" s="123" t="s">
        <v>43</v>
      </c>
      <c r="L137" s="124">
        <v>5.29</v>
      </c>
    </row>
    <row r="138" spans="1:12" ht="12.75" customHeight="1" x14ac:dyDescent="0.3">
      <c r="A138" s="2"/>
      <c r="B138" s="53"/>
      <c r="C138" s="27"/>
      <c r="D138" s="152"/>
      <c r="E138" s="152"/>
      <c r="F138" s="116" t="str">
        <f>IF(D138="", "", IF(C138="User Defined", VLOOKUP(D138, 'User Defined'!$B$4:$D$103, 2, FALSE), VLOOKUP(D138, 'Device Database'!$B$4:$D$433, 2, FALSE)))</f>
        <v/>
      </c>
      <c r="G138" s="116" t="str">
        <f t="shared" si="10"/>
        <v/>
      </c>
      <c r="H138" s="116" t="str">
        <f>IF(D138="", "", IF(C138="User Defined", VLOOKUP(D138, 'User Defined'!$B$4:$D$103, 3, FALSE), VLOOKUP(D138, 'Device Database'!$B$4:$D$433, 3, FALSE)))</f>
        <v/>
      </c>
      <c r="I138" s="116" t="str">
        <f t="shared" si="11"/>
        <v/>
      </c>
      <c r="J138" s="2"/>
      <c r="K138" s="123" t="s">
        <v>44</v>
      </c>
      <c r="L138" s="124">
        <v>8.08</v>
      </c>
    </row>
    <row r="139" spans="1:12" ht="12.75" customHeight="1" x14ac:dyDescent="0.3">
      <c r="A139" s="2"/>
      <c r="B139" s="53"/>
      <c r="C139" s="27"/>
      <c r="D139" s="152"/>
      <c r="E139" s="152"/>
      <c r="F139" s="116" t="str">
        <f>IF(D139="", "", IF(C139="User Defined", VLOOKUP(D139, 'User Defined'!$B$4:$D$103, 2, FALSE), VLOOKUP(D139, 'Device Database'!$B$4:$D$433, 2, FALSE)))</f>
        <v/>
      </c>
      <c r="G139" s="116" t="str">
        <f t="shared" si="10"/>
        <v/>
      </c>
      <c r="H139" s="116" t="str">
        <f>IF(D139="", "", IF(C139="User Defined", VLOOKUP(D139, 'User Defined'!$B$4:$D$103, 3, FALSE), VLOOKUP(D139, 'Device Database'!$B$4:$D$433, 3, FALSE)))</f>
        <v/>
      </c>
      <c r="I139" s="116" t="str">
        <f t="shared" si="11"/>
        <v/>
      </c>
      <c r="J139" s="2"/>
      <c r="K139" s="123" t="s">
        <v>45</v>
      </c>
      <c r="L139" s="124">
        <v>8.4499999999999993</v>
      </c>
    </row>
    <row r="140" spans="1:12" ht="12.75" customHeight="1" x14ac:dyDescent="0.3">
      <c r="A140" s="2"/>
      <c r="B140" s="53"/>
      <c r="C140" s="27"/>
      <c r="D140" s="148"/>
      <c r="E140" s="149"/>
      <c r="F140" s="116" t="str">
        <f>IF(D140="", "", IF(C140="User Defined", VLOOKUP(D140, 'User Defined'!$B$4:$D$103, 2, FALSE), VLOOKUP(D140, 'Device Database'!$B$4:$D$433, 2, FALSE)))</f>
        <v/>
      </c>
      <c r="G140" s="116" t="str">
        <f t="shared" si="10"/>
        <v/>
      </c>
      <c r="H140" s="116" t="str">
        <f>IF(D140="", "", IF(C140="User Defined", VLOOKUP(D140, 'User Defined'!$B$4:$D$103, 3, FALSE), VLOOKUP(D140, 'Device Database'!$B$4:$D$433, 3, FALSE)))</f>
        <v/>
      </c>
      <c r="I140" s="116" t="str">
        <f t="shared" si="11"/>
        <v/>
      </c>
      <c r="J140" s="2"/>
      <c r="K140" s="37"/>
    </row>
    <row r="141" spans="1:12" ht="12.75" customHeight="1" x14ac:dyDescent="0.3">
      <c r="A141" s="2"/>
      <c r="B141" s="53"/>
      <c r="C141" s="27"/>
      <c r="D141" s="148" t="s">
        <v>295</v>
      </c>
      <c r="E141" s="149"/>
      <c r="F141" s="117"/>
      <c r="G141" s="116" t="str">
        <f t="shared" si="10"/>
        <v/>
      </c>
      <c r="H141" s="117"/>
      <c r="I141" s="116" t="str">
        <f t="shared" si="11"/>
        <v/>
      </c>
      <c r="J141" s="2"/>
      <c r="K141" s="37"/>
    </row>
    <row r="142" spans="1:12" ht="12.75" customHeight="1" x14ac:dyDescent="0.3">
      <c r="A142" s="2"/>
      <c r="B142" s="53"/>
      <c r="C142" s="27"/>
      <c r="D142" s="148" t="s">
        <v>537</v>
      </c>
      <c r="E142" s="149"/>
      <c r="F142" s="117"/>
      <c r="G142" s="116" t="str">
        <f t="shared" si="10"/>
        <v/>
      </c>
      <c r="H142" s="117"/>
      <c r="I142" s="116"/>
      <c r="J142" s="2"/>
      <c r="K142" s="37"/>
    </row>
    <row r="143" spans="1:12" ht="12.75" customHeight="1" x14ac:dyDescent="0.3">
      <c r="A143" s="2"/>
      <c r="B143" s="53"/>
      <c r="C143" s="118"/>
      <c r="D143" s="148" t="s">
        <v>296</v>
      </c>
      <c r="E143" s="149"/>
      <c r="F143" s="117"/>
      <c r="G143" s="116" t="str">
        <f t="shared" si="10"/>
        <v/>
      </c>
      <c r="H143" s="117"/>
      <c r="I143" s="116" t="str">
        <f t="shared" si="11"/>
        <v/>
      </c>
      <c r="J143" s="2"/>
      <c r="K143" s="37"/>
    </row>
    <row r="144" spans="1:12" ht="10.65" customHeight="1" x14ac:dyDescent="0.3">
      <c r="A144" s="2"/>
      <c r="B144" s="2"/>
      <c r="C144" s="146" t="str">
        <f>IF(D129="Doors (Low AC Drop)", "No Standby or Alarm current shown as circuit is used for door holders and will drop out during an AC power loss.", "")</f>
        <v/>
      </c>
      <c r="D144" s="146"/>
      <c r="E144" s="146"/>
      <c r="F144" s="119" t="s">
        <v>105</v>
      </c>
      <c r="G144" s="120">
        <f>IF(D129="Doors (Low AC Drop)",0,SUM(G136:G143))</f>
        <v>0</v>
      </c>
      <c r="H144" s="9" t="s">
        <v>25</v>
      </c>
      <c r="I144" s="120">
        <f>IF(D129="Doors (Low AC Drop)",0,SUM(I136:I143))</f>
        <v>0</v>
      </c>
      <c r="J144" s="2"/>
      <c r="K144" s="37"/>
    </row>
    <row r="145" spans="1:11" ht="30" customHeight="1" x14ac:dyDescent="0.3">
      <c r="A145" s="2"/>
      <c r="B145" s="2"/>
      <c r="C145" s="147"/>
      <c r="D145" s="147"/>
      <c r="E145" s="147"/>
      <c r="F145" s="119"/>
      <c r="G145" s="75"/>
      <c r="H145" s="9"/>
      <c r="I145" s="75"/>
      <c r="J145" s="2"/>
      <c r="K145" s="37"/>
    </row>
    <row r="146" spans="1:11" ht="5.0999999999999996" customHeight="1" x14ac:dyDescent="0.3">
      <c r="A146" s="2"/>
      <c r="B146" s="2"/>
      <c r="C146" s="92"/>
      <c r="D146" s="92"/>
      <c r="E146" s="92"/>
      <c r="F146" s="119"/>
      <c r="G146" s="75"/>
      <c r="H146" s="9"/>
      <c r="I146" s="75"/>
      <c r="J146" s="2"/>
      <c r="K146" s="37"/>
    </row>
    <row r="147" spans="1:11" ht="12.75" customHeight="1" x14ac:dyDescent="0.3">
      <c r="A147" s="2"/>
      <c r="B147" s="122" t="s">
        <v>518</v>
      </c>
      <c r="C147" s="134"/>
      <c r="D147" s="134"/>
      <c r="E147" s="135" t="s">
        <v>108</v>
      </c>
      <c r="F147" s="136">
        <v>3</v>
      </c>
      <c r="G147" s="183" t="s">
        <v>110</v>
      </c>
      <c r="H147" s="183"/>
      <c r="I147" s="137">
        <f>$I$10</f>
        <v>20.399999999999999</v>
      </c>
      <c r="J147" s="2"/>
      <c r="K147" s="37"/>
    </row>
    <row r="148" spans="1:11" ht="10.65" customHeight="1" x14ac:dyDescent="0.3">
      <c r="A148" s="2"/>
      <c r="B148" s="97"/>
      <c r="C148" s="97"/>
      <c r="D148" s="97"/>
      <c r="E148" s="98"/>
      <c r="F148" s="99"/>
      <c r="G148" s="99"/>
      <c r="H148" s="99"/>
      <c r="I148" s="99"/>
      <c r="J148" s="2"/>
      <c r="K148" s="37"/>
    </row>
    <row r="149" spans="1:11" ht="12.75" customHeight="1" x14ac:dyDescent="0.3">
      <c r="A149" s="2"/>
      <c r="B149" s="2"/>
      <c r="C149" s="9" t="s">
        <v>106</v>
      </c>
      <c r="D149" s="148"/>
      <c r="E149" s="149"/>
      <c r="F149" s="9" t="s">
        <v>36</v>
      </c>
      <c r="G149" s="157"/>
      <c r="H149" s="158"/>
      <c r="I149" s="2"/>
      <c r="J149" s="2"/>
      <c r="K149" s="37"/>
    </row>
    <row r="150" spans="1:11" ht="10.65" customHeight="1" x14ac:dyDescent="0.3">
      <c r="A150" s="2"/>
      <c r="B150" s="2"/>
      <c r="C150" s="2"/>
      <c r="D150" s="100" t="str">
        <f>IF(D149="Door Holder - Low AC Dropout", "* Circuit Standby and Alarm Current will be zero", "")</f>
        <v/>
      </c>
      <c r="E150" s="2"/>
      <c r="F150" s="2"/>
      <c r="G150" s="101"/>
      <c r="H150" s="101"/>
      <c r="I150" s="101"/>
      <c r="J150" s="2"/>
      <c r="K150" s="37"/>
    </row>
    <row r="151" spans="1:11" ht="12.75" customHeight="1" x14ac:dyDescent="0.3">
      <c r="A151" s="2"/>
      <c r="B151" s="2"/>
      <c r="C151" s="102" t="s">
        <v>49</v>
      </c>
      <c r="D151" s="103" t="s">
        <v>17</v>
      </c>
      <c r="E151" s="103" t="s">
        <v>18</v>
      </c>
      <c r="F151" s="103" t="s">
        <v>4</v>
      </c>
      <c r="G151" s="103" t="s">
        <v>536</v>
      </c>
      <c r="H151" s="103" t="s">
        <v>19</v>
      </c>
      <c r="I151" s="104" t="s">
        <v>107</v>
      </c>
      <c r="J151" s="2"/>
      <c r="K151" s="37"/>
    </row>
    <row r="152" spans="1:11" ht="12.75" customHeight="1" x14ac:dyDescent="0.3">
      <c r="A152" s="2"/>
      <c r="B152" s="5"/>
      <c r="C152" s="50" t="s">
        <v>39</v>
      </c>
      <c r="D152" s="105">
        <f>VLOOKUP(C152, $K$132:$L$139, 2)</f>
        <v>2.0099999999999998</v>
      </c>
      <c r="E152" s="50"/>
      <c r="F152" s="106">
        <f>((E171*2)/1000)*D171</f>
        <v>0</v>
      </c>
      <c r="G152" s="107">
        <f>IF(SUM(G156:G163)&gt;SUM(I156:I163),SUM(G156:G163),SUM(I156:I163))</f>
        <v>0</v>
      </c>
      <c r="H152" s="108">
        <f>I147-(G152*F152)</f>
        <v>20.399999999999999</v>
      </c>
      <c r="I152" s="109">
        <v>16</v>
      </c>
      <c r="J152" s="2"/>
      <c r="K152" s="37"/>
    </row>
    <row r="153" spans="1:11" ht="10.65" customHeight="1" x14ac:dyDescent="0.3">
      <c r="A153" s="2"/>
      <c r="B153" s="110"/>
      <c r="C153" s="110"/>
      <c r="D153" s="110"/>
      <c r="E153" s="111"/>
      <c r="F153" s="110"/>
      <c r="G153" s="110"/>
      <c r="H153" s="110"/>
      <c r="I153" s="110"/>
      <c r="J153" s="2"/>
      <c r="K153" s="37"/>
    </row>
    <row r="154" spans="1:11" ht="12.75" customHeight="1" x14ac:dyDescent="0.3">
      <c r="A154" s="2"/>
      <c r="B154" s="154" t="s">
        <v>103</v>
      </c>
      <c r="C154" s="155"/>
      <c r="D154" s="155"/>
      <c r="E154" s="155"/>
      <c r="F154" s="155" t="s">
        <v>37</v>
      </c>
      <c r="G154" s="155"/>
      <c r="H154" s="155" t="s">
        <v>38</v>
      </c>
      <c r="I154" s="156"/>
      <c r="J154" s="2"/>
      <c r="K154" s="37"/>
    </row>
    <row r="155" spans="1:11" ht="12.75" customHeight="1" x14ac:dyDescent="0.3">
      <c r="A155" s="2"/>
      <c r="B155" s="112" t="s">
        <v>0</v>
      </c>
      <c r="C155" s="113" t="s">
        <v>127</v>
      </c>
      <c r="D155" s="150" t="s">
        <v>28</v>
      </c>
      <c r="E155" s="150"/>
      <c r="F155" s="113" t="s">
        <v>22</v>
      </c>
      <c r="G155" s="113" t="s">
        <v>23</v>
      </c>
      <c r="H155" s="113" t="s">
        <v>22</v>
      </c>
      <c r="I155" s="114" t="s">
        <v>23</v>
      </c>
      <c r="J155" s="2"/>
      <c r="K155" s="37"/>
    </row>
    <row r="156" spans="1:11" ht="12.75" customHeight="1" x14ac:dyDescent="0.3">
      <c r="A156" s="2"/>
      <c r="B156" s="50"/>
      <c r="C156" s="115"/>
      <c r="D156" s="151"/>
      <c r="E156" s="151"/>
      <c r="F156" s="116" t="str">
        <f>IF(D156="", "", IF(C156="User Defined", VLOOKUP(D156, 'User Defined'!$B$4:$D$103, 2, FALSE), VLOOKUP(D156, 'Device Database'!$B$4:$D$433, 2, FALSE)))</f>
        <v/>
      </c>
      <c r="G156" s="116" t="str">
        <f>IF(F156&lt;&gt;"", F156*B156, "")</f>
        <v/>
      </c>
      <c r="H156" s="116" t="str">
        <f>IF(D156="", "", IF(C156="User Defined", VLOOKUP(D156, 'User Defined'!$B$4:$D$103, 3, FALSE), VLOOKUP(D156, 'Device Database'!$B$4:$D$433, 3, FALSE)))</f>
        <v/>
      </c>
      <c r="I156" s="116" t="str">
        <f>IF(H156&lt;&gt;"", H156*B156, "")</f>
        <v/>
      </c>
      <c r="J156" s="2"/>
      <c r="K156" s="37"/>
    </row>
    <row r="157" spans="1:11" ht="12.75" customHeight="1" x14ac:dyDescent="0.3">
      <c r="A157" s="2"/>
      <c r="B157" s="53"/>
      <c r="C157" s="27"/>
      <c r="D157" s="152"/>
      <c r="E157" s="152"/>
      <c r="F157" s="116" t="str">
        <f>IF(D157="", "", IF(C157="User Defined", VLOOKUP(D157, 'User Defined'!$B$4:$D$103, 2, FALSE), VLOOKUP(D157, 'Device Database'!$B$4:$D$433, 2, FALSE)))</f>
        <v/>
      </c>
      <c r="G157" s="116" t="str">
        <f t="shared" ref="G157:G163" si="12">IF(F157&lt;&gt;"", F157*B157, "")</f>
        <v/>
      </c>
      <c r="H157" s="116" t="str">
        <f>IF(D157="", "", IF(C157="User Defined", VLOOKUP(D157, 'User Defined'!$B$4:$D$103, 3, FALSE), VLOOKUP(D157, 'Device Database'!$B$4:$D$433, 3, FALSE)))</f>
        <v/>
      </c>
      <c r="I157" s="116" t="str">
        <f t="shared" ref="I157:I163" si="13">IF(H157&lt;&gt;"", H157*B157, "")</f>
        <v/>
      </c>
      <c r="J157" s="2"/>
      <c r="K157" s="37"/>
    </row>
    <row r="158" spans="1:11" ht="12.75" customHeight="1" x14ac:dyDescent="0.3">
      <c r="A158" s="2"/>
      <c r="B158" s="53"/>
      <c r="C158" s="27"/>
      <c r="D158" s="152"/>
      <c r="E158" s="152"/>
      <c r="F158" s="116" t="str">
        <f>IF(D158="", "", IF(C158="User Defined", VLOOKUP(D158, 'User Defined'!$B$4:$D$103, 2, FALSE), VLOOKUP(D158, 'Device Database'!$B$4:$D$433, 2, FALSE)))</f>
        <v/>
      </c>
      <c r="G158" s="116" t="str">
        <f t="shared" si="12"/>
        <v/>
      </c>
      <c r="H158" s="116" t="str">
        <f>IF(D158="", "", IF(C158="User Defined", VLOOKUP(D158, 'User Defined'!$B$4:$D$103, 3, FALSE), VLOOKUP(D158, 'Device Database'!$B$4:$D$433, 3, FALSE)))</f>
        <v/>
      </c>
      <c r="I158" s="116" t="str">
        <f t="shared" si="13"/>
        <v/>
      </c>
      <c r="J158" s="2"/>
      <c r="K158" s="37"/>
    </row>
    <row r="159" spans="1:11" ht="12.75" customHeight="1" x14ac:dyDescent="0.3">
      <c r="A159" s="2"/>
      <c r="B159" s="53"/>
      <c r="C159" s="27"/>
      <c r="D159" s="152"/>
      <c r="E159" s="152"/>
      <c r="F159" s="116" t="str">
        <f>IF(D159="", "", IF(C159="User Defined", VLOOKUP(D159, 'User Defined'!$B$4:$D$103, 2, FALSE), VLOOKUP(D159, 'Device Database'!$B$4:$D$433, 2, FALSE)))</f>
        <v/>
      </c>
      <c r="G159" s="116" t="str">
        <f t="shared" si="12"/>
        <v/>
      </c>
      <c r="H159" s="116" t="str">
        <f>IF(D159="", "", IF(C159="User Defined", VLOOKUP(D159, 'User Defined'!$B$4:$D$103, 3, FALSE), VLOOKUP(D159, 'Device Database'!$B$4:$D$433, 3, FALSE)))</f>
        <v/>
      </c>
      <c r="I159" s="116" t="str">
        <f t="shared" si="13"/>
        <v/>
      </c>
      <c r="J159" s="2"/>
      <c r="K159" s="37"/>
    </row>
    <row r="160" spans="1:11" ht="12.75" customHeight="1" x14ac:dyDescent="0.3">
      <c r="A160" s="2"/>
      <c r="B160" s="53"/>
      <c r="C160" s="27"/>
      <c r="D160" s="148"/>
      <c r="E160" s="149"/>
      <c r="F160" s="116" t="str">
        <f>IF(D160="", "", IF(C160="User Defined", VLOOKUP(D160, 'User Defined'!$B$4:$D$103, 2, FALSE), VLOOKUP(D160, 'Device Database'!$B$4:$D$433, 2, FALSE)))</f>
        <v/>
      </c>
      <c r="G160" s="116" t="str">
        <f t="shared" si="12"/>
        <v/>
      </c>
      <c r="H160" s="116" t="str">
        <f>IF(D160="", "", IF(C160="User Defined", VLOOKUP(D160, 'User Defined'!$B$4:$D$103, 3, FALSE), VLOOKUP(D160, 'Device Database'!$B$4:$D$433, 3, FALSE)))</f>
        <v/>
      </c>
      <c r="I160" s="116" t="str">
        <f t="shared" si="13"/>
        <v/>
      </c>
      <c r="J160" s="2"/>
      <c r="K160" s="37"/>
    </row>
    <row r="161" spans="1:13" ht="12.75" customHeight="1" x14ac:dyDescent="0.3">
      <c r="A161" s="2"/>
      <c r="B161" s="53"/>
      <c r="C161" s="27"/>
      <c r="D161" s="148" t="s">
        <v>295</v>
      </c>
      <c r="E161" s="149"/>
      <c r="F161" s="117"/>
      <c r="G161" s="116" t="str">
        <f t="shared" si="12"/>
        <v/>
      </c>
      <c r="H161" s="117"/>
      <c r="I161" s="116" t="str">
        <f t="shared" si="13"/>
        <v/>
      </c>
      <c r="J161" s="2"/>
      <c r="K161" s="37"/>
    </row>
    <row r="162" spans="1:13" ht="12.75" customHeight="1" x14ac:dyDescent="0.3">
      <c r="A162" s="2"/>
      <c r="B162" s="53"/>
      <c r="C162" s="27"/>
      <c r="D162" s="148" t="s">
        <v>537</v>
      </c>
      <c r="E162" s="149"/>
      <c r="F162" s="117"/>
      <c r="G162" s="116" t="str">
        <f t="shared" si="12"/>
        <v/>
      </c>
      <c r="H162" s="117"/>
      <c r="I162" s="116" t="str">
        <f t="shared" si="13"/>
        <v/>
      </c>
      <c r="J162" s="2"/>
      <c r="K162" s="37"/>
    </row>
    <row r="163" spans="1:13" ht="12.75" customHeight="1" x14ac:dyDescent="0.3">
      <c r="A163" s="2"/>
      <c r="B163" s="53"/>
      <c r="C163" s="118"/>
      <c r="D163" s="148" t="s">
        <v>296</v>
      </c>
      <c r="E163" s="149"/>
      <c r="F163" s="117"/>
      <c r="G163" s="116" t="str">
        <f t="shared" si="12"/>
        <v/>
      </c>
      <c r="H163" s="117"/>
      <c r="I163" s="116" t="str">
        <f t="shared" si="13"/>
        <v/>
      </c>
      <c r="J163" s="2"/>
      <c r="K163" s="37"/>
    </row>
    <row r="164" spans="1:13" ht="10.65" customHeight="1" x14ac:dyDescent="0.3">
      <c r="A164" s="2"/>
      <c r="B164" s="2"/>
      <c r="C164" s="146" t="str">
        <f>IF(D149="Doors (Low AC Drop)", "No Standby or Alarm current shown as circuit is used for door holders and will drop out during an AC power loss.", "")</f>
        <v/>
      </c>
      <c r="D164" s="146"/>
      <c r="E164" s="146"/>
      <c r="F164" s="119" t="s">
        <v>105</v>
      </c>
      <c r="G164" s="120">
        <f>IF(D149="Doors (Low AC Drop)",0,SUM(G156:G163))</f>
        <v>0</v>
      </c>
      <c r="H164" s="9" t="s">
        <v>25</v>
      </c>
      <c r="I164" s="120">
        <f>IF(D149="Doors (Low AC Drop)",0,SUM(I156:I163))</f>
        <v>0</v>
      </c>
      <c r="J164" s="2"/>
      <c r="K164" s="37"/>
      <c r="M164" s="125"/>
    </row>
    <row r="165" spans="1:13" ht="30" customHeight="1" x14ac:dyDescent="0.3">
      <c r="A165" s="2"/>
      <c r="B165" s="2"/>
      <c r="C165" s="147"/>
      <c r="D165" s="147"/>
      <c r="E165" s="147"/>
      <c r="F165" s="9"/>
      <c r="G165" s="75"/>
      <c r="H165" s="9"/>
      <c r="I165" s="75"/>
      <c r="J165" s="2"/>
      <c r="K165" s="37"/>
      <c r="M165" s="125"/>
    </row>
    <row r="166" spans="1:13" ht="12.75" customHeight="1" x14ac:dyDescent="0.3">
      <c r="A166" s="2"/>
      <c r="B166" s="80" t="s">
        <v>529</v>
      </c>
      <c r="C166" s="81"/>
      <c r="D166" s="81"/>
      <c r="E166" s="94" t="s">
        <v>108</v>
      </c>
      <c r="F166" s="95">
        <v>1</v>
      </c>
      <c r="G166" s="182" t="s">
        <v>110</v>
      </c>
      <c r="H166" s="182"/>
      <c r="I166" s="96">
        <f>$I$10</f>
        <v>20.399999999999999</v>
      </c>
      <c r="J166" s="2"/>
      <c r="K166" s="37"/>
    </row>
    <row r="167" spans="1:13" ht="10.65" customHeight="1" x14ac:dyDescent="0.3">
      <c r="A167" s="2"/>
      <c r="B167" s="97"/>
      <c r="C167" s="97"/>
      <c r="D167" s="97"/>
      <c r="E167" s="98"/>
      <c r="F167" s="99"/>
      <c r="G167" s="99"/>
      <c r="H167" s="99"/>
      <c r="I167" s="99"/>
      <c r="J167" s="2"/>
      <c r="K167" s="37"/>
    </row>
    <row r="168" spans="1:13" ht="12.75" customHeight="1" x14ac:dyDescent="0.3">
      <c r="A168" s="2"/>
      <c r="B168" s="2"/>
      <c r="C168" s="9" t="s">
        <v>106</v>
      </c>
      <c r="D168" s="148"/>
      <c r="E168" s="149"/>
      <c r="F168" s="9" t="s">
        <v>36</v>
      </c>
      <c r="G168" s="157"/>
      <c r="H168" s="158"/>
      <c r="I168" s="2"/>
      <c r="J168" s="2"/>
      <c r="K168" s="37"/>
    </row>
    <row r="169" spans="1:13" ht="10.65" customHeight="1" x14ac:dyDescent="0.3">
      <c r="A169" s="2"/>
      <c r="B169" s="2"/>
      <c r="C169" s="2"/>
      <c r="D169" s="100" t="str">
        <f>IF(D168="Door Holder - Low AC Dropout", "* Circuit Standby and Alarm Current will be zero", "")</f>
        <v/>
      </c>
      <c r="E169" s="2"/>
      <c r="F169" s="2"/>
      <c r="G169" s="101"/>
      <c r="H169" s="101"/>
      <c r="I169" s="101"/>
      <c r="J169" s="2"/>
      <c r="K169" s="37"/>
    </row>
    <row r="170" spans="1:13" ht="12.75" customHeight="1" x14ac:dyDescent="0.3">
      <c r="A170" s="2"/>
      <c r="B170" s="2"/>
      <c r="C170" s="102" t="s">
        <v>49</v>
      </c>
      <c r="D170" s="103" t="s">
        <v>17</v>
      </c>
      <c r="E170" s="103" t="s">
        <v>18</v>
      </c>
      <c r="F170" s="103" t="s">
        <v>4</v>
      </c>
      <c r="G170" s="103" t="s">
        <v>536</v>
      </c>
      <c r="H170" s="103" t="s">
        <v>19</v>
      </c>
      <c r="I170" s="104" t="s">
        <v>107</v>
      </c>
      <c r="J170" s="2"/>
      <c r="K170" s="37"/>
    </row>
    <row r="171" spans="1:13" ht="12.75" customHeight="1" x14ac:dyDescent="0.3">
      <c r="A171" s="2"/>
      <c r="B171" s="5"/>
      <c r="C171" s="50" t="s">
        <v>39</v>
      </c>
      <c r="D171" s="105">
        <f>VLOOKUP(C171, $K$132:$L$139, 2)</f>
        <v>2.0099999999999998</v>
      </c>
      <c r="E171" s="50"/>
      <c r="F171" s="106">
        <f>((E190*2)/1000)*D190</f>
        <v>0</v>
      </c>
      <c r="G171" s="107">
        <f>IF(SUM(G175:G182)&gt;SUM(I175:I182),SUM(G175:G182),SUM(I175:I182))</f>
        <v>0</v>
      </c>
      <c r="H171" s="108">
        <f>I166-(G171*F171)</f>
        <v>20.399999999999999</v>
      </c>
      <c r="I171" s="109">
        <v>16</v>
      </c>
      <c r="J171" s="2"/>
      <c r="K171" s="37"/>
    </row>
    <row r="172" spans="1:13" ht="10.65" customHeight="1" x14ac:dyDescent="0.3">
      <c r="A172" s="2"/>
      <c r="B172" s="110"/>
      <c r="C172" s="110"/>
      <c r="D172" s="110"/>
      <c r="E172" s="111"/>
      <c r="F172" s="110"/>
      <c r="G172" s="110"/>
      <c r="H172" s="110"/>
      <c r="I172" s="110"/>
      <c r="J172" s="2"/>
      <c r="K172" s="37"/>
    </row>
    <row r="173" spans="1:13" ht="12.75" customHeight="1" x14ac:dyDescent="0.3">
      <c r="A173" s="2"/>
      <c r="B173" s="154" t="s">
        <v>103</v>
      </c>
      <c r="C173" s="155"/>
      <c r="D173" s="155"/>
      <c r="E173" s="155"/>
      <c r="F173" s="155" t="s">
        <v>37</v>
      </c>
      <c r="G173" s="155"/>
      <c r="H173" s="155" t="s">
        <v>38</v>
      </c>
      <c r="I173" s="156"/>
      <c r="J173" s="2"/>
      <c r="K173" s="37"/>
    </row>
    <row r="174" spans="1:13" ht="12.75" customHeight="1" x14ac:dyDescent="0.3">
      <c r="A174" s="2"/>
      <c r="B174" s="112" t="s">
        <v>0</v>
      </c>
      <c r="C174" s="113" t="s">
        <v>127</v>
      </c>
      <c r="D174" s="150" t="s">
        <v>28</v>
      </c>
      <c r="E174" s="150"/>
      <c r="F174" s="113" t="s">
        <v>22</v>
      </c>
      <c r="G174" s="113" t="s">
        <v>23</v>
      </c>
      <c r="H174" s="113" t="s">
        <v>22</v>
      </c>
      <c r="I174" s="114" t="s">
        <v>23</v>
      </c>
      <c r="J174" s="2"/>
      <c r="K174" s="37"/>
    </row>
    <row r="175" spans="1:13" ht="12.75" customHeight="1" x14ac:dyDescent="0.3">
      <c r="A175" s="2"/>
      <c r="B175" s="50"/>
      <c r="C175" s="115"/>
      <c r="D175" s="151"/>
      <c r="E175" s="151"/>
      <c r="F175" s="116" t="str">
        <f>IF(D175="", "", IF(C175="User Defined", VLOOKUP(D175, 'User Defined'!$B$4:$D$103, 2, FALSE), VLOOKUP(D175, 'Device Database'!$B$4:$D$433, 2, FALSE)))</f>
        <v/>
      </c>
      <c r="G175" s="116" t="str">
        <f>IF(F175&lt;&gt;"", F175*B175, "")</f>
        <v/>
      </c>
      <c r="H175" s="116" t="str">
        <f>IF(D175="", "", IF(C175="User Defined", VLOOKUP(D175, 'User Defined'!$B$4:$D$103, 3, FALSE), VLOOKUP(D175, 'Device Database'!$B$4:$D$433, 3, FALSE)))</f>
        <v/>
      </c>
      <c r="I175" s="116" t="str">
        <f>IF(H175&lt;&gt;"", H175*B175, "")</f>
        <v/>
      </c>
      <c r="J175" s="2"/>
      <c r="K175" s="37"/>
    </row>
    <row r="176" spans="1:13" ht="12.75" customHeight="1" x14ac:dyDescent="0.3">
      <c r="A176" s="2"/>
      <c r="B176" s="53"/>
      <c r="C176" s="27"/>
      <c r="D176" s="152"/>
      <c r="E176" s="152"/>
      <c r="F176" s="116" t="str">
        <f>IF(D176="", "", IF(C176="User Defined", VLOOKUP(D176, 'User Defined'!$B$4:$D$103, 2, FALSE), VLOOKUP(D176, 'Device Database'!$B$4:$D$433, 2, FALSE)))</f>
        <v/>
      </c>
      <c r="G176" s="116" t="str">
        <f t="shared" ref="G176:G180" si="14">IF(F176&lt;&gt;"", F176*B176, "")</f>
        <v/>
      </c>
      <c r="H176" s="116" t="str">
        <f>IF(D176="", "", IF(C176="User Defined", VLOOKUP(D176, 'User Defined'!$B$4:$D$103, 3, FALSE), VLOOKUP(D176, 'Device Database'!$B$4:$D$433, 3, FALSE)))</f>
        <v/>
      </c>
      <c r="I176" s="116" t="str">
        <f t="shared" ref="I176:I180" si="15">IF(H176&lt;&gt;"", H176*B176, "")</f>
        <v/>
      </c>
      <c r="J176" s="2"/>
      <c r="K176" s="37"/>
    </row>
    <row r="177" spans="1:13" ht="12.75" customHeight="1" x14ac:dyDescent="0.3">
      <c r="A177" s="2"/>
      <c r="B177" s="53"/>
      <c r="C177" s="27"/>
      <c r="D177" s="152"/>
      <c r="E177" s="152"/>
      <c r="F177" s="116" t="str">
        <f>IF(D177="", "", IF(C177="User Defined", VLOOKUP(D177, 'User Defined'!$B$4:$D$103, 2, FALSE), VLOOKUP(D177, 'Device Database'!$B$4:$D$433, 2, FALSE)))</f>
        <v/>
      </c>
      <c r="G177" s="116" t="str">
        <f t="shared" si="14"/>
        <v/>
      </c>
      <c r="H177" s="116" t="str">
        <f>IF(D177="", "", IF(C177="User Defined", VLOOKUP(D177, 'User Defined'!$B$4:$D$103, 3, FALSE), VLOOKUP(D177, 'Device Database'!$B$4:$D$433, 3, FALSE)))</f>
        <v/>
      </c>
      <c r="I177" s="116" t="str">
        <f t="shared" si="15"/>
        <v/>
      </c>
      <c r="J177" s="2"/>
      <c r="K177" s="37"/>
    </row>
    <row r="178" spans="1:13" ht="12.75" customHeight="1" x14ac:dyDescent="0.3">
      <c r="A178" s="2"/>
      <c r="B178" s="53"/>
      <c r="C178" s="27"/>
      <c r="D178" s="152"/>
      <c r="E178" s="152"/>
      <c r="F178" s="116" t="str">
        <f>IF(D178="", "", IF(C178="User Defined", VLOOKUP(D178, 'User Defined'!$B$4:$D$103, 2, FALSE), VLOOKUP(D178, 'Device Database'!$B$4:$D$433, 2, FALSE)))</f>
        <v/>
      </c>
      <c r="G178" s="116" t="str">
        <f t="shared" si="14"/>
        <v/>
      </c>
      <c r="H178" s="116" t="str">
        <f>IF(D178="", "", IF(C178="User Defined", VLOOKUP(D178, 'User Defined'!$B$4:$D$103, 3, FALSE), VLOOKUP(D178, 'Device Database'!$B$4:$D$433, 3, FALSE)))</f>
        <v/>
      </c>
      <c r="I178" s="116" t="str">
        <f t="shared" si="15"/>
        <v/>
      </c>
      <c r="J178" s="2"/>
      <c r="K178" s="37"/>
    </row>
    <row r="179" spans="1:13" ht="12.75" customHeight="1" x14ac:dyDescent="0.3">
      <c r="A179" s="2"/>
      <c r="B179" s="53"/>
      <c r="C179" s="27"/>
      <c r="D179" s="148"/>
      <c r="E179" s="149"/>
      <c r="F179" s="116" t="str">
        <f>IF(D179="", "", IF(C179="User Defined", VLOOKUP(D179, 'User Defined'!$B$4:$D$103, 2, FALSE), VLOOKUP(D179, 'Device Database'!$B$4:$D$433, 2, FALSE)))</f>
        <v/>
      </c>
      <c r="G179" s="116" t="str">
        <f t="shared" si="14"/>
        <v/>
      </c>
      <c r="H179" s="116" t="str">
        <f>IF(D179="", "", IF(C179="User Defined", VLOOKUP(D179, 'User Defined'!$B$4:$D$103, 3, FALSE), VLOOKUP(D179, 'Device Database'!$B$4:$D$433, 3, FALSE)))</f>
        <v/>
      </c>
      <c r="I179" s="116" t="str">
        <f t="shared" si="15"/>
        <v/>
      </c>
      <c r="J179" s="2"/>
      <c r="K179" s="37"/>
    </row>
    <row r="180" spans="1:13" ht="12.75" customHeight="1" x14ac:dyDescent="0.3">
      <c r="A180" s="2"/>
      <c r="B180" s="53"/>
      <c r="C180" s="27"/>
      <c r="D180" s="148" t="s">
        <v>295</v>
      </c>
      <c r="E180" s="149"/>
      <c r="F180" s="117"/>
      <c r="G180" s="116" t="str">
        <f t="shared" si="14"/>
        <v/>
      </c>
      <c r="H180" s="117"/>
      <c r="I180" s="116" t="str">
        <f t="shared" si="15"/>
        <v/>
      </c>
      <c r="J180" s="2"/>
      <c r="K180" s="37"/>
    </row>
    <row r="181" spans="1:13" ht="12.75" customHeight="1" x14ac:dyDescent="0.3">
      <c r="A181" s="2"/>
      <c r="B181" s="53"/>
      <c r="C181" s="27"/>
      <c r="D181" s="148" t="s">
        <v>537</v>
      </c>
      <c r="E181" s="149"/>
      <c r="F181" s="117"/>
      <c r="G181" s="116"/>
      <c r="H181" s="117"/>
      <c r="I181" s="116"/>
      <c r="J181" s="2"/>
      <c r="K181" s="37"/>
    </row>
    <row r="182" spans="1:13" ht="12.75" customHeight="1" x14ac:dyDescent="0.3">
      <c r="A182" s="2"/>
      <c r="B182" s="53"/>
      <c r="C182" s="27"/>
      <c r="D182" s="148" t="s">
        <v>296</v>
      </c>
      <c r="E182" s="149"/>
      <c r="F182" s="117"/>
      <c r="G182" s="116" t="str">
        <f>IF(F182&lt;&gt;"", F182*B182, "")</f>
        <v/>
      </c>
      <c r="H182" s="117"/>
      <c r="I182" s="116" t="str">
        <f>IF(H182&lt;&gt;"", H182*B182, "")</f>
        <v/>
      </c>
      <c r="J182" s="2"/>
      <c r="K182" s="37"/>
    </row>
    <row r="183" spans="1:13" ht="10.65" customHeight="1" x14ac:dyDescent="0.3">
      <c r="A183" s="2"/>
      <c r="B183" s="2"/>
      <c r="C183" s="146" t="str">
        <f>IF(D168="Doors (Low AC Drop)", "No Standby or Alarm current shown as circuit is used for door holders and will drop out during an AC power loss.", "")</f>
        <v/>
      </c>
      <c r="D183" s="146"/>
      <c r="E183" s="146"/>
      <c r="F183" s="119" t="s">
        <v>105</v>
      </c>
      <c r="G183" s="120">
        <f>IF(D168="Doors (Low AC Drop)",0,SUM(G175:G182))</f>
        <v>0</v>
      </c>
      <c r="H183" s="9" t="s">
        <v>25</v>
      </c>
      <c r="I183" s="120">
        <f>IF(D168="Doors (Low AC Drop)",0,SUM(I175:I182))</f>
        <v>0</v>
      </c>
      <c r="J183" s="2"/>
      <c r="K183" s="37"/>
      <c r="M183" s="125"/>
    </row>
    <row r="184" spans="1:13" ht="30" customHeight="1" x14ac:dyDescent="0.3">
      <c r="C184" s="147"/>
      <c r="D184" s="147"/>
      <c r="E184" s="147"/>
    </row>
  </sheetData>
  <sheetProtection sheet="1" objects="1" scenarios="1" selectLockedCells="1"/>
  <mergeCells count="117">
    <mergeCell ref="G166:H166"/>
    <mergeCell ref="G108:H108"/>
    <mergeCell ref="G89:H89"/>
    <mergeCell ref="G127:H127"/>
    <mergeCell ref="G147:H147"/>
    <mergeCell ref="B24:D24"/>
    <mergeCell ref="F18:G18"/>
    <mergeCell ref="F24:G24"/>
    <mergeCell ref="D30:E30"/>
    <mergeCell ref="D31:E31"/>
    <mergeCell ref="D60:E60"/>
    <mergeCell ref="D61:E61"/>
    <mergeCell ref="D99:E99"/>
    <mergeCell ref="B96:E96"/>
    <mergeCell ref="D98:E98"/>
    <mergeCell ref="B47:D47"/>
    <mergeCell ref="D102:E102"/>
    <mergeCell ref="D141:E141"/>
    <mergeCell ref="D59:E59"/>
    <mergeCell ref="D62:E62"/>
    <mergeCell ref="D91:E91"/>
    <mergeCell ref="D97:E97"/>
    <mergeCell ref="H115:I115"/>
    <mergeCell ref="D103:E103"/>
    <mergeCell ref="F2:G2"/>
    <mergeCell ref="F4:G4"/>
    <mergeCell ref="F6:G6"/>
    <mergeCell ref="F8:G8"/>
    <mergeCell ref="D27:E27"/>
    <mergeCell ref="F47:G47"/>
    <mergeCell ref="C56:E56"/>
    <mergeCell ref="B44:E44"/>
    <mergeCell ref="B46:F46"/>
    <mergeCell ref="B6:D10"/>
    <mergeCell ref="B18:D18"/>
    <mergeCell ref="D14:E14"/>
    <mergeCell ref="G14:I17"/>
    <mergeCell ref="H18:I18"/>
    <mergeCell ref="H47:I47"/>
    <mergeCell ref="D16:E16"/>
    <mergeCell ref="D26:E26"/>
    <mergeCell ref="D25:E25"/>
    <mergeCell ref="H24:I24"/>
    <mergeCell ref="B48:E48"/>
    <mergeCell ref="B54:F54"/>
    <mergeCell ref="D119:E119"/>
    <mergeCell ref="D120:E120"/>
    <mergeCell ref="D68:E68"/>
    <mergeCell ref="C164:E165"/>
    <mergeCell ref="G87:H87"/>
    <mergeCell ref="D161:E161"/>
    <mergeCell ref="D162:E162"/>
    <mergeCell ref="D163:E163"/>
    <mergeCell ref="G149:H149"/>
    <mergeCell ref="D129:E129"/>
    <mergeCell ref="G129:H129"/>
    <mergeCell ref="B134:E134"/>
    <mergeCell ref="F134:G134"/>
    <mergeCell ref="H134:I134"/>
    <mergeCell ref="D140:E140"/>
    <mergeCell ref="D136:E136"/>
    <mergeCell ref="D137:E137"/>
    <mergeCell ref="D138:E138"/>
    <mergeCell ref="D139:E139"/>
    <mergeCell ref="F96:G96"/>
    <mergeCell ref="H96:I96"/>
    <mergeCell ref="D117:E117"/>
    <mergeCell ref="G110:H110"/>
    <mergeCell ref="F115:G115"/>
    <mergeCell ref="H173:I173"/>
    <mergeCell ref="F154:G154"/>
    <mergeCell ref="F173:G173"/>
    <mergeCell ref="G168:H168"/>
    <mergeCell ref="D100:E100"/>
    <mergeCell ref="D101:E101"/>
    <mergeCell ref="D40:E40"/>
    <mergeCell ref="G91:H91"/>
    <mergeCell ref="B53:I53"/>
    <mergeCell ref="B52:I52"/>
    <mergeCell ref="F83:I85"/>
    <mergeCell ref="D159:E159"/>
    <mergeCell ref="D160:E160"/>
    <mergeCell ref="D149:E149"/>
    <mergeCell ref="D157:E157"/>
    <mergeCell ref="D142:E142"/>
    <mergeCell ref="D143:E143"/>
    <mergeCell ref="D118:E118"/>
    <mergeCell ref="H154:I154"/>
    <mergeCell ref="B154:E154"/>
    <mergeCell ref="D121:E121"/>
    <mergeCell ref="D122:E122"/>
    <mergeCell ref="D110:E110"/>
    <mergeCell ref="B115:E115"/>
    <mergeCell ref="C183:E184"/>
    <mergeCell ref="D181:E181"/>
    <mergeCell ref="D168:E168"/>
    <mergeCell ref="D104:E104"/>
    <mergeCell ref="D105:E105"/>
    <mergeCell ref="D135:E135"/>
    <mergeCell ref="D155:E155"/>
    <mergeCell ref="D116:E116"/>
    <mergeCell ref="D156:E156"/>
    <mergeCell ref="D158:E158"/>
    <mergeCell ref="C106:E107"/>
    <mergeCell ref="C125:E126"/>
    <mergeCell ref="C144:E145"/>
    <mergeCell ref="D175:E175"/>
    <mergeCell ref="D182:E182"/>
    <mergeCell ref="D177:E177"/>
    <mergeCell ref="D178:E178"/>
    <mergeCell ref="D179:E179"/>
    <mergeCell ref="D174:E174"/>
    <mergeCell ref="B173:E173"/>
    <mergeCell ref="D180:E180"/>
    <mergeCell ref="D176:E176"/>
    <mergeCell ref="D123:E123"/>
    <mergeCell ref="D124:E124"/>
  </mergeCells>
  <phoneticPr fontId="0" type="noConversion"/>
  <conditionalFormatting sqref="I164 G45 I45 B25:B43">
    <cfRule type="cellIs" dxfId="16" priority="38" stopIfTrue="1" operator="greaterThan">
      <formula>1</formula>
    </cfRule>
  </conditionalFormatting>
  <conditionalFormatting sqref="G125 I125 G106 I106 G59:G62 I59:I62">
    <cfRule type="cellIs" dxfId="15" priority="36" stopIfTrue="1" operator="greaterThan">
      <formula>3</formula>
    </cfRule>
  </conditionalFormatting>
  <conditionalFormatting sqref="H94">
    <cfRule type="cellIs" dxfId="14" priority="30" stopIfTrue="1" operator="lessThan">
      <formula>$I$94</formula>
    </cfRule>
  </conditionalFormatting>
  <conditionalFormatting sqref="H113">
    <cfRule type="cellIs" dxfId="13" priority="29" stopIfTrue="1" operator="lessThan">
      <formula>$I$113</formula>
    </cfRule>
  </conditionalFormatting>
  <conditionalFormatting sqref="H132">
    <cfRule type="cellIs" dxfId="12" priority="24" stopIfTrue="1" operator="lessThan">
      <formula>$I$132</formula>
    </cfRule>
  </conditionalFormatting>
  <conditionalFormatting sqref="H152">
    <cfRule type="cellIs" dxfId="11" priority="23" stopIfTrue="1" operator="lessThan">
      <formula>$I$152</formula>
    </cfRule>
  </conditionalFormatting>
  <conditionalFormatting sqref="B80">
    <cfRule type="aboveAverage" dxfId="10" priority="17"/>
    <cfRule type="aboveAverage" dxfId="9" priority="19" aboveAverage="0"/>
  </conditionalFormatting>
  <conditionalFormatting sqref="I75 G75">
    <cfRule type="cellIs" dxfId="8" priority="15" operator="lessThanOrEqual">
      <formula>5</formula>
    </cfRule>
    <cfRule type="cellIs" dxfId="7" priority="16" operator="greaterThan">
      <formula>5</formula>
    </cfRule>
  </conditionalFormatting>
  <conditionalFormatting sqref="I125 G125 I106 G106">
    <cfRule type="cellIs" dxfId="6" priority="8" operator="between">
      <formula>1</formula>
      <formula>3</formula>
    </cfRule>
  </conditionalFormatting>
  <conditionalFormatting sqref="I164 G164 I144:I146 G144:G146">
    <cfRule type="cellIs" dxfId="5" priority="5" operator="greaterThan">
      <formula>1</formula>
    </cfRule>
    <cfRule type="cellIs" dxfId="4" priority="6" operator="between">
      <formula>1</formula>
      <formula>3</formula>
    </cfRule>
  </conditionalFormatting>
  <conditionalFormatting sqref="I183">
    <cfRule type="cellIs" dxfId="3" priority="4" stopIfTrue="1" operator="greaterThan">
      <formula>1</formula>
    </cfRule>
  </conditionalFormatting>
  <conditionalFormatting sqref="H171">
    <cfRule type="cellIs" dxfId="2" priority="3" stopIfTrue="1" operator="lessThan">
      <formula>$I$152</formula>
    </cfRule>
  </conditionalFormatting>
  <conditionalFormatting sqref="I183 G183">
    <cfRule type="cellIs" dxfId="1" priority="1" operator="greaterThan">
      <formula>1</formula>
    </cfRule>
    <cfRule type="cellIs" dxfId="0" priority="2" operator="between">
      <formula>1</formula>
      <formula>3</formula>
    </cfRule>
  </conditionalFormatting>
  <dataValidations disablePrompts="1" count="10">
    <dataValidation type="list" allowBlank="1" showInputMessage="1" showErrorMessage="1" sqref="D98:E102 D117:E121 D136:E140 D156:E160 D175:E179" xr:uid="{00000000-0002-0000-0000-000000000000}">
      <formula1>INDIRECT(SUBSTITUTE(C98," ","_"))</formula1>
    </dataValidation>
    <dataValidation type="list" allowBlank="1" showInputMessage="1" showErrorMessage="1" sqref="C152 C171 C132 C94 C113" xr:uid="{00000000-0002-0000-0000-000001000000}">
      <formula1>$K$132:$K$139</formula1>
    </dataValidation>
    <dataValidation type="list" allowBlank="1" showInputMessage="1" showErrorMessage="1" sqref="C156:C160 C136:C140 C98:C102 C117:C121" xr:uid="{00000000-0002-0000-0000-000002000000}">
      <formula1>$K$123:$K$128</formula1>
    </dataValidation>
    <dataValidation type="list" allowBlank="1" showInputMessage="1" showErrorMessage="1" sqref="D149:E149 D129:E129" xr:uid="{00000000-0002-0000-0000-000003000000}">
      <formula1>$K$113:$K$121</formula1>
    </dataValidation>
    <dataValidation type="list" allowBlank="1" showInputMessage="1" showErrorMessage="1" sqref="D110:E110 D91:E91" xr:uid="{00000000-0002-0000-0000-000004000000}">
      <formula1>$K$106:$K$111</formula1>
    </dataValidation>
    <dataValidation type="custom" errorStyle="warning" operator="equal" allowBlank="1" showInputMessage="1" showErrorMessage="1" errorTitle="Point Limit  Reached" error="The maximum number of SLC points has been reached." sqref="D76" xr:uid="{00000000-0002-0000-0000-000005000000}">
      <formula1>60</formula1>
    </dataValidation>
    <dataValidation type="list" allowBlank="1" showInputMessage="1" showErrorMessage="1" sqref="I8" xr:uid="{00000000-0002-0000-0000-000006000000}">
      <formula1>$K$18:$K$19</formula1>
    </dataValidation>
    <dataValidation type="list" allowBlank="1" showInputMessage="1" showErrorMessage="1" sqref="D168:E168" xr:uid="{81723C01-AB71-413D-A48E-538AC03E0BF5}">
      <formula1>$K$106:$K$109</formula1>
    </dataValidation>
    <dataValidation type="list" allowBlank="1" showInputMessage="1" showErrorMessage="1" sqref="C175:C179" xr:uid="{0681251C-8B6E-4E54-96CD-BF1B6963ADA4}">
      <formula1>#REF!</formula1>
    </dataValidation>
    <dataValidation type="list" allowBlank="1" showInputMessage="1" showErrorMessage="1" sqref="I6" xr:uid="{990C597C-03E4-4A58-8451-56A8A0EDF2A0}">
      <formula1>$K$20:$K$21</formula1>
    </dataValidation>
  </dataValidations>
  <printOptions horizontalCentered="1"/>
  <pageMargins left="0" right="0" top="0" bottom="0.62" header="0.3" footer="0.3"/>
  <pageSetup scale="73" fitToHeight="0" orientation="portrait" r:id="rId1"/>
  <headerFooter scaleWithDoc="0">
    <oddFooter>&amp;L&amp;8Potter Electric Signal (C)2021&amp;C&amp;8&amp;P of &amp;N&amp;R&amp;8PFC-4064 Battery and Voltage Drop Calculation</oddFooter>
  </headerFooter>
  <rowBreaks count="2" manualBreakCount="2">
    <brk id="85" max="9" man="1"/>
    <brk id="164" max="9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18"/>
  <sheetViews>
    <sheetView topLeftCell="A304" workbookViewId="0">
      <selection activeCell="H167" sqref="H167"/>
    </sheetView>
  </sheetViews>
  <sheetFormatPr defaultColWidth="9.109375" defaultRowHeight="12" x14ac:dyDescent="0.25"/>
  <cols>
    <col min="1" max="1" width="1.5546875" style="4" customWidth="1"/>
    <col min="2" max="2" width="46.44140625" style="4" customWidth="1"/>
    <col min="3" max="4" width="8.6640625" style="23" customWidth="1"/>
    <col min="5" max="12" width="9.109375" style="4"/>
    <col min="13" max="13" width="9.109375" style="29"/>
    <col min="14" max="16384" width="9.109375" style="4"/>
  </cols>
  <sheetData>
    <row r="1" spans="1:6" ht="24" customHeight="1" x14ac:dyDescent="0.3">
      <c r="A1" s="3"/>
      <c r="B1" s="193" t="s">
        <v>125</v>
      </c>
      <c r="C1" s="193"/>
      <c r="D1" s="193"/>
    </row>
    <row r="2" spans="1:6" ht="12" customHeight="1" x14ac:dyDescent="0.25">
      <c r="A2" s="3"/>
      <c r="B2" s="198" t="s">
        <v>309</v>
      </c>
      <c r="C2" s="198"/>
      <c r="D2" s="198"/>
    </row>
    <row r="3" spans="1:6" ht="12" customHeight="1" x14ac:dyDescent="0.3">
      <c r="A3" s="3"/>
      <c r="B3" s="13" t="s">
        <v>28</v>
      </c>
      <c r="C3" s="21" t="s">
        <v>2</v>
      </c>
      <c r="D3" s="21" t="s">
        <v>3</v>
      </c>
      <c r="F3" s="11"/>
    </row>
    <row r="4" spans="1:6" ht="13.8" x14ac:dyDescent="0.3">
      <c r="A4" s="3"/>
      <c r="B4" s="10" t="s">
        <v>334</v>
      </c>
      <c r="C4" s="24">
        <v>0</v>
      </c>
      <c r="D4" s="24">
        <v>7.0000000000000007E-2</v>
      </c>
      <c r="F4" s="11"/>
    </row>
    <row r="5" spans="1:6" x14ac:dyDescent="0.25">
      <c r="A5" s="3"/>
      <c r="B5" s="14" t="s">
        <v>335</v>
      </c>
      <c r="C5" s="22">
        <v>0</v>
      </c>
      <c r="D5" s="22">
        <v>8.5999999999999993E-2</v>
      </c>
    </row>
    <row r="6" spans="1:6" x14ac:dyDescent="0.25">
      <c r="A6" s="3"/>
      <c r="B6" s="14" t="s">
        <v>336</v>
      </c>
      <c r="C6" s="22">
        <v>0</v>
      </c>
      <c r="D6" s="22">
        <v>0.125</v>
      </c>
    </row>
    <row r="7" spans="1:6" x14ac:dyDescent="0.25">
      <c r="A7" s="3"/>
      <c r="B7" s="14" t="s">
        <v>337</v>
      </c>
      <c r="C7" s="22">
        <v>0</v>
      </c>
      <c r="D7" s="22">
        <v>0.14399999999999999</v>
      </c>
    </row>
    <row r="8" spans="1:6" x14ac:dyDescent="0.25">
      <c r="A8" s="3"/>
      <c r="B8" s="14" t="s">
        <v>338</v>
      </c>
      <c r="C8" s="22">
        <v>0</v>
      </c>
      <c r="D8" s="22">
        <v>0.189</v>
      </c>
    </row>
    <row r="9" spans="1:6" x14ac:dyDescent="0.25">
      <c r="A9" s="3"/>
      <c r="B9" s="14" t="s">
        <v>339</v>
      </c>
      <c r="C9" s="22">
        <v>0</v>
      </c>
      <c r="D9" s="22">
        <v>0.24099999999999999</v>
      </c>
    </row>
    <row r="10" spans="1:6" x14ac:dyDescent="0.25">
      <c r="A10" s="3"/>
      <c r="B10" s="14" t="s">
        <v>340</v>
      </c>
      <c r="C10" s="22">
        <v>0</v>
      </c>
      <c r="D10" s="22">
        <v>0.14299999999999999</v>
      </c>
    </row>
    <row r="11" spans="1:6" x14ac:dyDescent="0.25">
      <c r="A11" s="3"/>
      <c r="B11" s="14" t="s">
        <v>341</v>
      </c>
      <c r="C11" s="22">
        <v>0</v>
      </c>
      <c r="D11" s="22">
        <v>0.14299999999999999</v>
      </c>
    </row>
    <row r="12" spans="1:6" x14ac:dyDescent="0.25">
      <c r="A12" s="3"/>
      <c r="B12" s="14" t="s">
        <v>342</v>
      </c>
      <c r="C12" s="22">
        <v>0</v>
      </c>
      <c r="D12" s="22">
        <v>0.223</v>
      </c>
    </row>
    <row r="13" spans="1:6" x14ac:dyDescent="0.25">
      <c r="A13" s="3"/>
      <c r="B13" s="14" t="s">
        <v>343</v>
      </c>
      <c r="C13" s="22">
        <v>0</v>
      </c>
      <c r="D13" s="22">
        <v>0.24299999999999999</v>
      </c>
    </row>
    <row r="14" spans="1:6" x14ac:dyDescent="0.25">
      <c r="A14" s="3"/>
      <c r="B14" s="14" t="s">
        <v>344</v>
      </c>
      <c r="C14" s="22">
        <v>0</v>
      </c>
      <c r="D14" s="22">
        <v>0.313</v>
      </c>
    </row>
    <row r="15" spans="1:6" x14ac:dyDescent="0.25">
      <c r="A15" s="3"/>
      <c r="B15" s="14" t="s">
        <v>345</v>
      </c>
      <c r="C15" s="22">
        <v>0</v>
      </c>
      <c r="D15" s="22">
        <v>0.34399999999999997</v>
      </c>
    </row>
    <row r="16" spans="1:6" x14ac:dyDescent="0.25">
      <c r="A16" s="3"/>
      <c r="B16" s="14" t="s">
        <v>346</v>
      </c>
      <c r="C16" s="22">
        <v>0</v>
      </c>
      <c r="D16" s="22">
        <v>0.75</v>
      </c>
    </row>
    <row r="17" spans="1:4" ht="12" customHeight="1" x14ac:dyDescent="0.25">
      <c r="A17" s="3"/>
      <c r="B17" s="14" t="s">
        <v>347</v>
      </c>
      <c r="C17" s="22">
        <v>0</v>
      </c>
      <c r="D17" s="22">
        <v>0.92</v>
      </c>
    </row>
    <row r="18" spans="1:4" x14ac:dyDescent="0.25">
      <c r="A18" s="3"/>
      <c r="B18" s="14" t="s">
        <v>348</v>
      </c>
      <c r="C18" s="22">
        <v>0</v>
      </c>
      <c r="D18" s="22">
        <v>0.14099999999999999</v>
      </c>
    </row>
    <row r="19" spans="1:4" x14ac:dyDescent="0.25">
      <c r="A19" s="3"/>
      <c r="B19" s="14" t="s">
        <v>349</v>
      </c>
      <c r="C19" s="22">
        <v>0</v>
      </c>
      <c r="D19" s="22">
        <v>0.17299999999999999</v>
      </c>
    </row>
    <row r="20" spans="1:4" x14ac:dyDescent="0.25">
      <c r="A20" s="3"/>
      <c r="B20" s="14" t="s">
        <v>350</v>
      </c>
      <c r="C20" s="22">
        <v>0</v>
      </c>
      <c r="D20" s="22">
        <v>0.20599999999999999</v>
      </c>
    </row>
    <row r="21" spans="1:4" x14ac:dyDescent="0.25">
      <c r="A21" s="3"/>
      <c r="B21" s="14" t="s">
        <v>351</v>
      </c>
      <c r="C21" s="22">
        <v>0</v>
      </c>
      <c r="D21" s="22">
        <v>0.13300000000000001</v>
      </c>
    </row>
    <row r="22" spans="1:4" x14ac:dyDescent="0.25">
      <c r="A22" s="3"/>
      <c r="B22" s="14" t="s">
        <v>352</v>
      </c>
      <c r="C22" s="22">
        <v>0</v>
      </c>
      <c r="D22" s="22">
        <v>0.158</v>
      </c>
    </row>
    <row r="23" spans="1:4" x14ac:dyDescent="0.25">
      <c r="A23" s="3"/>
      <c r="B23" s="14" t="s">
        <v>353</v>
      </c>
      <c r="C23" s="22">
        <v>0</v>
      </c>
      <c r="D23" s="22">
        <v>0.23100000000000001</v>
      </c>
    </row>
    <row r="24" spans="1:4" x14ac:dyDescent="0.25">
      <c r="A24" s="3"/>
      <c r="B24" s="14" t="s">
        <v>354</v>
      </c>
      <c r="C24" s="22">
        <v>0</v>
      </c>
      <c r="D24" s="22">
        <v>0.27100000000000002</v>
      </c>
    </row>
    <row r="25" spans="1:4" x14ac:dyDescent="0.25">
      <c r="A25" s="3"/>
      <c r="B25" s="14" t="s">
        <v>355</v>
      </c>
      <c r="C25" s="22">
        <v>0</v>
      </c>
      <c r="D25" s="22">
        <v>0.33800000000000002</v>
      </c>
    </row>
    <row r="26" spans="1:4" x14ac:dyDescent="0.25">
      <c r="A26" s="3"/>
      <c r="B26" s="14" t="s">
        <v>356</v>
      </c>
      <c r="C26" s="22">
        <v>0</v>
      </c>
      <c r="D26" s="22">
        <v>0.14699999999999999</v>
      </c>
    </row>
    <row r="27" spans="1:4" x14ac:dyDescent="0.25">
      <c r="A27" s="3"/>
      <c r="B27" s="14" t="s">
        <v>357</v>
      </c>
      <c r="C27" s="22">
        <v>0</v>
      </c>
      <c r="D27" s="22">
        <v>0.14699999999999999</v>
      </c>
    </row>
    <row r="28" spans="1:4" x14ac:dyDescent="0.25">
      <c r="A28" s="3"/>
      <c r="B28" s="14" t="s">
        <v>358</v>
      </c>
      <c r="C28" s="22">
        <v>0</v>
      </c>
      <c r="D28" s="22">
        <v>0.16200000000000001</v>
      </c>
    </row>
    <row r="29" spans="1:4" x14ac:dyDescent="0.25">
      <c r="A29" s="3"/>
      <c r="B29" s="14" t="s">
        <v>359</v>
      </c>
      <c r="C29" s="22">
        <v>0</v>
      </c>
      <c r="D29" s="22">
        <v>0.22800000000000001</v>
      </c>
    </row>
    <row r="30" spans="1:4" x14ac:dyDescent="0.25">
      <c r="A30" s="3"/>
      <c r="B30" s="14" t="s">
        <v>360</v>
      </c>
      <c r="C30" s="22">
        <v>0</v>
      </c>
      <c r="D30" s="22">
        <v>0.23499999999999999</v>
      </c>
    </row>
    <row r="31" spans="1:4" x14ac:dyDescent="0.25">
      <c r="A31" s="3"/>
      <c r="B31" s="14" t="s">
        <v>361</v>
      </c>
      <c r="C31" s="22">
        <v>0</v>
      </c>
      <c r="D31" s="22">
        <v>0.14699999999999999</v>
      </c>
    </row>
    <row r="32" spans="1:4" x14ac:dyDescent="0.25">
      <c r="A32" s="3"/>
      <c r="B32" s="14" t="s">
        <v>362</v>
      </c>
      <c r="C32" s="22">
        <v>0</v>
      </c>
      <c r="D32" s="22">
        <v>0.14699999999999999</v>
      </c>
    </row>
    <row r="33" spans="1:4" x14ac:dyDescent="0.25">
      <c r="A33" s="3"/>
      <c r="B33" s="14" t="s">
        <v>363</v>
      </c>
      <c r="C33" s="22">
        <v>0</v>
      </c>
      <c r="D33" s="22">
        <v>0.23499999999999999</v>
      </c>
    </row>
    <row r="34" spans="1:4" x14ac:dyDescent="0.25">
      <c r="A34" s="3"/>
      <c r="B34" s="14" t="s">
        <v>364</v>
      </c>
      <c r="C34" s="22">
        <v>0</v>
      </c>
      <c r="D34" s="22">
        <v>0.30599999999999999</v>
      </c>
    </row>
    <row r="35" spans="1:4" ht="12" customHeight="1" x14ac:dyDescent="0.25">
      <c r="A35" s="3"/>
      <c r="B35" s="14" t="s">
        <v>365</v>
      </c>
      <c r="C35" s="24">
        <v>0</v>
      </c>
      <c r="D35" s="24">
        <v>0.33600000000000002</v>
      </c>
    </row>
    <row r="36" spans="1:4" x14ac:dyDescent="0.25">
      <c r="A36" s="3"/>
      <c r="B36" s="14" t="s">
        <v>366</v>
      </c>
      <c r="C36" s="22">
        <v>0</v>
      </c>
      <c r="D36" s="22">
        <v>0.19800000000000001</v>
      </c>
    </row>
    <row r="37" spans="1:4" x14ac:dyDescent="0.25">
      <c r="A37" s="3"/>
      <c r="B37" s="14" t="s">
        <v>483</v>
      </c>
      <c r="C37" s="22">
        <v>0</v>
      </c>
      <c r="D37" s="22">
        <v>0.124</v>
      </c>
    </row>
    <row r="38" spans="1:4" x14ac:dyDescent="0.25">
      <c r="A38" s="3"/>
      <c r="B38" s="14" t="s">
        <v>484</v>
      </c>
      <c r="C38" s="22">
        <v>0</v>
      </c>
      <c r="D38" s="22">
        <v>0.182</v>
      </c>
    </row>
    <row r="39" spans="1:4" x14ac:dyDescent="0.25">
      <c r="A39" s="3"/>
      <c r="B39" s="14" t="s">
        <v>485</v>
      </c>
      <c r="C39" s="22">
        <v>0</v>
      </c>
      <c r="D39" s="22">
        <v>0.19500000000000001</v>
      </c>
    </row>
    <row r="40" spans="1:4" x14ac:dyDescent="0.25">
      <c r="A40" s="3"/>
      <c r="B40" s="14" t="s">
        <v>486</v>
      </c>
      <c r="C40" s="22">
        <v>0</v>
      </c>
      <c r="D40" s="22">
        <v>0.29099999999999998</v>
      </c>
    </row>
    <row r="41" spans="1:4" x14ac:dyDescent="0.25">
      <c r="A41" s="3"/>
      <c r="B41" s="14" t="s">
        <v>487</v>
      </c>
      <c r="C41" s="22">
        <v>0</v>
      </c>
      <c r="D41" s="22">
        <v>0.28000000000000003</v>
      </c>
    </row>
    <row r="42" spans="1:4" x14ac:dyDescent="0.25">
      <c r="A42" s="3"/>
      <c r="B42" s="14" t="s">
        <v>488</v>
      </c>
      <c r="C42" s="22">
        <v>0</v>
      </c>
      <c r="D42" s="22">
        <v>0.32600000000000001</v>
      </c>
    </row>
    <row r="43" spans="1:4" x14ac:dyDescent="0.25">
      <c r="A43" s="3"/>
      <c r="B43" s="14" t="s">
        <v>489</v>
      </c>
      <c r="C43" s="22">
        <v>0</v>
      </c>
      <c r="D43" s="22">
        <v>0.38400000000000001</v>
      </c>
    </row>
    <row r="44" spans="1:4" x14ac:dyDescent="0.25">
      <c r="A44" s="3"/>
      <c r="B44" s="14" t="s">
        <v>490</v>
      </c>
      <c r="C44" s="22">
        <v>0</v>
      </c>
      <c r="D44" s="22">
        <v>0.47399999999999998</v>
      </c>
    </row>
    <row r="45" spans="1:4" x14ac:dyDescent="0.25">
      <c r="A45" s="3"/>
      <c r="B45" s="14" t="s">
        <v>491</v>
      </c>
      <c r="C45" s="22">
        <v>0</v>
      </c>
      <c r="D45" s="22">
        <v>0.36499999999999999</v>
      </c>
    </row>
    <row r="46" spans="1:4" x14ac:dyDescent="0.25">
      <c r="A46" s="3"/>
      <c r="B46" s="14" t="s">
        <v>492</v>
      </c>
      <c r="C46" s="22">
        <v>0</v>
      </c>
      <c r="D46" s="22">
        <v>0.39300000000000002</v>
      </c>
    </row>
    <row r="47" spans="1:4" ht="12" customHeight="1" x14ac:dyDescent="0.25">
      <c r="A47" s="3"/>
      <c r="B47" s="14" t="s">
        <v>493</v>
      </c>
      <c r="C47" s="22">
        <v>0</v>
      </c>
      <c r="D47" s="22">
        <v>0.42699999999999999</v>
      </c>
    </row>
    <row r="48" spans="1:4" ht="12" customHeight="1" x14ac:dyDescent="0.25">
      <c r="A48" s="3"/>
      <c r="B48" s="14" t="s">
        <v>494</v>
      </c>
      <c r="C48" s="22">
        <v>0</v>
      </c>
      <c r="D48" s="22">
        <v>0.52500000000000002</v>
      </c>
    </row>
    <row r="49" spans="1:4" ht="12.75" customHeight="1" x14ac:dyDescent="0.25">
      <c r="A49" s="3"/>
      <c r="B49" s="14" t="s">
        <v>367</v>
      </c>
      <c r="C49" s="22">
        <v>0</v>
      </c>
      <c r="D49" s="22">
        <v>0.19800000000000001</v>
      </c>
    </row>
    <row r="50" spans="1:4" x14ac:dyDescent="0.25">
      <c r="A50" s="3"/>
      <c r="B50" s="14" t="s">
        <v>480</v>
      </c>
      <c r="C50" s="22">
        <v>0</v>
      </c>
      <c r="D50" s="22">
        <v>0.192</v>
      </c>
    </row>
    <row r="51" spans="1:4" x14ac:dyDescent="0.25">
      <c r="A51" s="3"/>
      <c r="B51" s="14" t="s">
        <v>481</v>
      </c>
      <c r="C51" s="22">
        <v>0</v>
      </c>
      <c r="D51" s="22">
        <v>0.192</v>
      </c>
    </row>
    <row r="52" spans="1:4" x14ac:dyDescent="0.25">
      <c r="A52" s="3"/>
      <c r="B52" s="14" t="s">
        <v>196</v>
      </c>
      <c r="C52" s="22">
        <v>0</v>
      </c>
      <c r="D52" s="22">
        <v>0.14899999999999999</v>
      </c>
    </row>
    <row r="53" spans="1:4" x14ac:dyDescent="0.25">
      <c r="A53" s="3"/>
      <c r="B53" s="14" t="s">
        <v>197</v>
      </c>
      <c r="C53" s="22">
        <v>0</v>
      </c>
      <c r="D53" s="22">
        <v>9.1999999999999998E-2</v>
      </c>
    </row>
    <row r="54" spans="1:4" x14ac:dyDescent="0.25">
      <c r="A54" s="3"/>
      <c r="B54" s="14" t="s">
        <v>198</v>
      </c>
      <c r="C54" s="22">
        <v>0</v>
      </c>
      <c r="D54" s="22">
        <v>0.08</v>
      </c>
    </row>
    <row r="55" spans="1:4" x14ac:dyDescent="0.25">
      <c r="A55" s="3"/>
      <c r="B55" s="14" t="s">
        <v>199</v>
      </c>
      <c r="C55" s="22">
        <v>0</v>
      </c>
      <c r="D55" s="22">
        <v>0.189</v>
      </c>
    </row>
    <row r="56" spans="1:4" x14ac:dyDescent="0.25">
      <c r="A56" s="3"/>
      <c r="B56" s="14" t="s">
        <v>200</v>
      </c>
      <c r="C56" s="22">
        <v>0</v>
      </c>
      <c r="D56" s="22">
        <v>0.13200000000000001</v>
      </c>
    </row>
    <row r="57" spans="1:4" x14ac:dyDescent="0.25">
      <c r="A57" s="3"/>
      <c r="B57" s="14" t="s">
        <v>201</v>
      </c>
      <c r="C57" s="22">
        <v>0</v>
      </c>
      <c r="D57" s="22">
        <v>0.12</v>
      </c>
    </row>
    <row r="58" spans="1:4" x14ac:dyDescent="0.25">
      <c r="A58" s="3"/>
      <c r="B58" s="14" t="s">
        <v>202</v>
      </c>
      <c r="C58" s="22">
        <v>0</v>
      </c>
      <c r="D58" s="22">
        <v>0.218</v>
      </c>
    </row>
    <row r="59" spans="1:4" x14ac:dyDescent="0.25">
      <c r="A59" s="3"/>
      <c r="B59" s="14" t="s">
        <v>203</v>
      </c>
      <c r="C59" s="22">
        <v>0</v>
      </c>
      <c r="D59" s="22">
        <v>0.161</v>
      </c>
    </row>
    <row r="60" spans="1:4" ht="12.75" customHeight="1" x14ac:dyDescent="0.25">
      <c r="A60" s="3"/>
      <c r="B60" s="14" t="s">
        <v>204</v>
      </c>
      <c r="C60" s="22">
        <v>0</v>
      </c>
      <c r="D60" s="22">
        <v>0.14899999999999999</v>
      </c>
    </row>
    <row r="61" spans="1:4" x14ac:dyDescent="0.25">
      <c r="A61" s="3"/>
      <c r="B61" s="14" t="s">
        <v>205</v>
      </c>
      <c r="C61" s="22">
        <v>0</v>
      </c>
      <c r="D61" s="22">
        <v>0.23300000000000001</v>
      </c>
    </row>
    <row r="62" spans="1:4" x14ac:dyDescent="0.25">
      <c r="A62" s="3"/>
      <c r="B62" s="14" t="s">
        <v>206</v>
      </c>
      <c r="C62" s="22">
        <v>0</v>
      </c>
      <c r="D62" s="22">
        <v>0.17599999999999999</v>
      </c>
    </row>
    <row r="63" spans="1:4" x14ac:dyDescent="0.25">
      <c r="A63" s="3"/>
      <c r="B63" s="14" t="s">
        <v>207</v>
      </c>
      <c r="C63" s="22">
        <v>0</v>
      </c>
      <c r="D63" s="22">
        <v>0.16400000000000001</v>
      </c>
    </row>
    <row r="64" spans="1:4" x14ac:dyDescent="0.25">
      <c r="A64" s="3"/>
      <c r="B64" s="14" t="s">
        <v>208</v>
      </c>
      <c r="C64" s="22">
        <v>0</v>
      </c>
      <c r="D64" s="22">
        <v>0.26400000000000001</v>
      </c>
    </row>
    <row r="65" spans="1:4" x14ac:dyDescent="0.25">
      <c r="A65" s="3"/>
      <c r="B65" s="14" t="s">
        <v>209</v>
      </c>
      <c r="C65" s="22">
        <v>0</v>
      </c>
      <c r="D65" s="22">
        <v>0.20699999999999999</v>
      </c>
    </row>
    <row r="66" spans="1:4" x14ac:dyDescent="0.25">
      <c r="A66" s="3"/>
      <c r="B66" s="14" t="s">
        <v>210</v>
      </c>
      <c r="C66" s="22">
        <v>0</v>
      </c>
      <c r="D66" s="22">
        <v>0.19500000000000001</v>
      </c>
    </row>
    <row r="67" spans="1:4" x14ac:dyDescent="0.25">
      <c r="A67" s="3"/>
      <c r="B67" s="14" t="s">
        <v>211</v>
      </c>
      <c r="C67" s="22">
        <v>0</v>
      </c>
      <c r="D67" s="22">
        <v>0.28299999999999997</v>
      </c>
    </row>
    <row r="68" spans="1:4" x14ac:dyDescent="0.25">
      <c r="A68" s="3"/>
      <c r="B68" s="14" t="s">
        <v>212</v>
      </c>
      <c r="C68" s="22">
        <v>0</v>
      </c>
      <c r="D68" s="22">
        <v>0.22600000000000001</v>
      </c>
    </row>
    <row r="69" spans="1:4" ht="12.75" customHeight="1" x14ac:dyDescent="0.25">
      <c r="A69" s="3"/>
      <c r="B69" s="14" t="s">
        <v>213</v>
      </c>
      <c r="C69" s="22">
        <v>0</v>
      </c>
      <c r="D69" s="22">
        <v>0.214</v>
      </c>
    </row>
    <row r="70" spans="1:4" x14ac:dyDescent="0.25">
      <c r="A70" s="3"/>
      <c r="B70" s="14" t="s">
        <v>160</v>
      </c>
      <c r="C70" s="22">
        <v>0</v>
      </c>
      <c r="D70" s="23">
        <v>0.30299999999999999</v>
      </c>
    </row>
    <row r="71" spans="1:4" x14ac:dyDescent="0.25">
      <c r="A71" s="3"/>
      <c r="B71" s="14" t="s">
        <v>161</v>
      </c>
      <c r="C71" s="22">
        <v>0</v>
      </c>
      <c r="D71" s="23">
        <v>0.21</v>
      </c>
    </row>
    <row r="72" spans="1:4" x14ac:dyDescent="0.25">
      <c r="A72" s="3"/>
      <c r="B72" s="14" t="s">
        <v>162</v>
      </c>
      <c r="C72" s="22">
        <v>0</v>
      </c>
      <c r="D72" s="23">
        <v>0.182</v>
      </c>
    </row>
    <row r="73" spans="1:4" x14ac:dyDescent="0.25">
      <c r="A73" s="3"/>
      <c r="B73" s="14" t="s">
        <v>175</v>
      </c>
      <c r="C73" s="22">
        <v>0</v>
      </c>
      <c r="D73" s="23">
        <v>0.33800000000000002</v>
      </c>
    </row>
    <row r="74" spans="1:4" x14ac:dyDescent="0.25">
      <c r="A74" s="3"/>
      <c r="B74" s="14" t="s">
        <v>176</v>
      </c>
      <c r="C74" s="22">
        <v>0</v>
      </c>
      <c r="D74" s="23">
        <v>0.245</v>
      </c>
    </row>
    <row r="75" spans="1:4" x14ac:dyDescent="0.25">
      <c r="A75" s="3"/>
      <c r="B75" s="14" t="s">
        <v>177</v>
      </c>
      <c r="C75" s="22">
        <v>0</v>
      </c>
      <c r="D75" s="23">
        <v>0.217</v>
      </c>
    </row>
    <row r="76" spans="1:4" x14ac:dyDescent="0.25">
      <c r="A76" s="3"/>
      <c r="B76" s="14" t="s">
        <v>163</v>
      </c>
      <c r="C76" s="22">
        <v>0</v>
      </c>
      <c r="D76" s="23">
        <v>0.374</v>
      </c>
    </row>
    <row r="77" spans="1:4" x14ac:dyDescent="0.25">
      <c r="A77" s="3"/>
      <c r="B77" s="14" t="s">
        <v>164</v>
      </c>
      <c r="C77" s="22">
        <v>0</v>
      </c>
      <c r="D77" s="23">
        <v>0.28100000000000003</v>
      </c>
    </row>
    <row r="78" spans="1:4" x14ac:dyDescent="0.25">
      <c r="A78" s="3"/>
      <c r="B78" s="14" t="s">
        <v>165</v>
      </c>
      <c r="C78" s="22">
        <v>0</v>
      </c>
      <c r="D78" s="23">
        <v>0.253</v>
      </c>
    </row>
    <row r="79" spans="1:4" x14ac:dyDescent="0.25">
      <c r="A79" s="3"/>
      <c r="B79" s="14" t="s">
        <v>166</v>
      </c>
      <c r="C79" s="22">
        <v>0</v>
      </c>
      <c r="D79" s="23">
        <v>0.39300000000000002</v>
      </c>
    </row>
    <row r="80" spans="1:4" x14ac:dyDescent="0.25">
      <c r="A80" s="3"/>
      <c r="B80" s="14" t="s">
        <v>167</v>
      </c>
      <c r="C80" s="22">
        <v>0</v>
      </c>
      <c r="D80" s="23">
        <v>0.3</v>
      </c>
    </row>
    <row r="81" spans="1:4" x14ac:dyDescent="0.25">
      <c r="A81" s="3"/>
      <c r="B81" s="14" t="s">
        <v>168</v>
      </c>
      <c r="C81" s="22">
        <v>0</v>
      </c>
      <c r="D81" s="23">
        <v>0.27200000000000002</v>
      </c>
    </row>
    <row r="82" spans="1:4" x14ac:dyDescent="0.25">
      <c r="A82" s="3"/>
      <c r="B82" s="14" t="s">
        <v>169</v>
      </c>
      <c r="C82" s="22">
        <v>0</v>
      </c>
      <c r="D82" s="23">
        <v>0.41399999999999998</v>
      </c>
    </row>
    <row r="83" spans="1:4" x14ac:dyDescent="0.25">
      <c r="A83" s="3"/>
      <c r="B83" s="14" t="s">
        <v>170</v>
      </c>
      <c r="C83" s="22">
        <v>0</v>
      </c>
      <c r="D83" s="23">
        <v>0.32100000000000001</v>
      </c>
    </row>
    <row r="84" spans="1:4" x14ac:dyDescent="0.25">
      <c r="A84" s="3"/>
      <c r="B84" s="14" t="s">
        <v>171</v>
      </c>
      <c r="C84" s="22">
        <v>0</v>
      </c>
      <c r="D84" s="23">
        <v>0.29299999999999998</v>
      </c>
    </row>
    <row r="85" spans="1:4" x14ac:dyDescent="0.25">
      <c r="A85" s="3"/>
      <c r="B85" s="14" t="s">
        <v>172</v>
      </c>
      <c r="C85" s="22">
        <v>0</v>
      </c>
      <c r="D85" s="23">
        <v>0.42799999999999999</v>
      </c>
    </row>
    <row r="86" spans="1:4" x14ac:dyDescent="0.25">
      <c r="A86" s="3"/>
      <c r="B86" s="14" t="s">
        <v>173</v>
      </c>
      <c r="C86" s="22">
        <v>0</v>
      </c>
      <c r="D86" s="23">
        <v>0.33500000000000002</v>
      </c>
    </row>
    <row r="87" spans="1:4" x14ac:dyDescent="0.25">
      <c r="A87" s="3"/>
      <c r="B87" s="14" t="s">
        <v>174</v>
      </c>
      <c r="C87" s="22">
        <v>0</v>
      </c>
      <c r="D87" s="23">
        <v>0.307</v>
      </c>
    </row>
    <row r="88" spans="1:4" x14ac:dyDescent="0.25">
      <c r="A88" s="3"/>
      <c r="B88" s="14" t="s">
        <v>178</v>
      </c>
      <c r="C88" s="22">
        <v>0</v>
      </c>
      <c r="D88" s="22">
        <v>0.23799999999999999</v>
      </c>
    </row>
    <row r="89" spans="1:4" x14ac:dyDescent="0.25">
      <c r="A89" s="3"/>
      <c r="B89" s="14" t="s">
        <v>179</v>
      </c>
      <c r="C89" s="22">
        <v>0</v>
      </c>
      <c r="D89" s="22">
        <v>0.18099999999999999</v>
      </c>
    </row>
    <row r="90" spans="1:4" x14ac:dyDescent="0.25">
      <c r="A90" s="3"/>
      <c r="B90" s="14" t="s">
        <v>180</v>
      </c>
      <c r="C90" s="22">
        <v>0</v>
      </c>
      <c r="D90" s="22">
        <v>0.16900000000000001</v>
      </c>
    </row>
    <row r="91" spans="1:4" x14ac:dyDescent="0.25">
      <c r="A91" s="3"/>
      <c r="B91" s="14" t="s">
        <v>181</v>
      </c>
      <c r="C91" s="22">
        <v>0</v>
      </c>
      <c r="D91" s="22">
        <v>0.248</v>
      </c>
    </row>
    <row r="92" spans="1:4" x14ac:dyDescent="0.25">
      <c r="A92" s="3"/>
      <c r="B92" s="14" t="s">
        <v>182</v>
      </c>
      <c r="C92" s="22">
        <v>0</v>
      </c>
      <c r="D92" s="22">
        <v>0.191</v>
      </c>
    </row>
    <row r="93" spans="1:4" x14ac:dyDescent="0.25">
      <c r="A93" s="3"/>
      <c r="B93" s="14" t="s">
        <v>183</v>
      </c>
      <c r="C93" s="22">
        <v>0</v>
      </c>
      <c r="D93" s="22">
        <v>0.17899999999999999</v>
      </c>
    </row>
    <row r="94" spans="1:4" ht="12" customHeight="1" x14ac:dyDescent="0.25">
      <c r="A94" s="3"/>
      <c r="B94" s="14" t="s">
        <v>184</v>
      </c>
      <c r="C94" s="22">
        <v>0</v>
      </c>
      <c r="D94" s="22">
        <v>0.26500000000000001</v>
      </c>
    </row>
    <row r="95" spans="1:4" x14ac:dyDescent="0.25">
      <c r="A95" s="3"/>
      <c r="B95" s="14" t="s">
        <v>185</v>
      </c>
      <c r="C95" s="22">
        <v>0</v>
      </c>
      <c r="D95" s="22">
        <v>0.20799999999999999</v>
      </c>
    </row>
    <row r="96" spans="1:4" x14ac:dyDescent="0.25">
      <c r="A96" s="3"/>
      <c r="B96" s="14" t="s">
        <v>186</v>
      </c>
      <c r="C96" s="22">
        <v>0</v>
      </c>
      <c r="D96" s="22">
        <v>0.19600000000000001</v>
      </c>
    </row>
    <row r="97" spans="1:4" x14ac:dyDescent="0.25">
      <c r="A97" s="3"/>
      <c r="B97" s="14" t="s">
        <v>187</v>
      </c>
      <c r="C97" s="22">
        <v>0</v>
      </c>
      <c r="D97" s="22">
        <v>0.27700000000000002</v>
      </c>
    </row>
    <row r="98" spans="1:4" x14ac:dyDescent="0.25">
      <c r="A98" s="3"/>
      <c r="B98" s="14" t="s">
        <v>188</v>
      </c>
      <c r="C98" s="22">
        <v>0</v>
      </c>
      <c r="D98" s="22">
        <v>0.22</v>
      </c>
    </row>
    <row r="99" spans="1:4" x14ac:dyDescent="0.25">
      <c r="A99" s="3"/>
      <c r="B99" s="14" t="s">
        <v>189</v>
      </c>
      <c r="C99" s="22">
        <v>0</v>
      </c>
      <c r="D99" s="22">
        <v>0.20799999999999999</v>
      </c>
    </row>
    <row r="100" spans="1:4" x14ac:dyDescent="0.25">
      <c r="A100" s="3"/>
      <c r="B100" s="14" t="s">
        <v>190</v>
      </c>
      <c r="C100" s="22">
        <v>0</v>
      </c>
      <c r="D100" s="22">
        <v>0.30499999999999999</v>
      </c>
    </row>
    <row r="101" spans="1:4" x14ac:dyDescent="0.25">
      <c r="A101" s="3"/>
      <c r="B101" s="14" t="s">
        <v>191</v>
      </c>
      <c r="C101" s="22">
        <v>0</v>
      </c>
      <c r="D101" s="22">
        <v>0.248</v>
      </c>
    </row>
    <row r="102" spans="1:4" x14ac:dyDescent="0.25">
      <c r="A102" s="3"/>
      <c r="B102" s="14" t="s">
        <v>192</v>
      </c>
      <c r="C102" s="22">
        <v>0</v>
      </c>
      <c r="D102" s="22">
        <v>0.23599999999999999</v>
      </c>
    </row>
    <row r="103" spans="1:4" x14ac:dyDescent="0.25">
      <c r="A103" s="3"/>
      <c r="B103" s="14" t="s">
        <v>193</v>
      </c>
      <c r="C103" s="22">
        <v>0</v>
      </c>
      <c r="D103" s="22">
        <v>0.313</v>
      </c>
    </row>
    <row r="104" spans="1:4" x14ac:dyDescent="0.25">
      <c r="A104" s="3"/>
      <c r="B104" s="14" t="s">
        <v>194</v>
      </c>
      <c r="C104" s="22">
        <v>0</v>
      </c>
      <c r="D104" s="22">
        <v>0.25600000000000001</v>
      </c>
    </row>
    <row r="105" spans="1:4" x14ac:dyDescent="0.25">
      <c r="A105" s="3"/>
      <c r="B105" s="14" t="s">
        <v>195</v>
      </c>
      <c r="C105" s="22">
        <v>0</v>
      </c>
      <c r="D105" s="22">
        <v>0.24399999999999999</v>
      </c>
    </row>
    <row r="106" spans="1:4" x14ac:dyDescent="0.25">
      <c r="A106" s="3"/>
      <c r="B106" s="14" t="s">
        <v>214</v>
      </c>
      <c r="C106" s="22">
        <v>0</v>
      </c>
      <c r="D106" s="23">
        <v>0.23799999999999999</v>
      </c>
    </row>
    <row r="107" spans="1:4" x14ac:dyDescent="0.25">
      <c r="A107" s="3"/>
      <c r="B107" s="14" t="s">
        <v>215</v>
      </c>
      <c r="C107" s="22">
        <v>0</v>
      </c>
      <c r="D107" s="23">
        <v>0.18099999999999999</v>
      </c>
    </row>
    <row r="108" spans="1:4" x14ac:dyDescent="0.25">
      <c r="A108" s="3"/>
      <c r="B108" s="14" t="s">
        <v>216</v>
      </c>
      <c r="C108" s="22">
        <v>0</v>
      </c>
      <c r="D108" s="23">
        <v>0.16900000000000001</v>
      </c>
    </row>
    <row r="109" spans="1:4" x14ac:dyDescent="0.25">
      <c r="A109" s="3"/>
      <c r="B109" s="14" t="s">
        <v>217</v>
      </c>
      <c r="C109" s="22">
        <v>0</v>
      </c>
      <c r="D109" s="23">
        <v>0.248</v>
      </c>
    </row>
    <row r="110" spans="1:4" x14ac:dyDescent="0.25">
      <c r="A110" s="3"/>
      <c r="B110" s="14" t="s">
        <v>218</v>
      </c>
      <c r="C110" s="22">
        <v>0</v>
      </c>
      <c r="D110" s="23">
        <v>0.191</v>
      </c>
    </row>
    <row r="111" spans="1:4" x14ac:dyDescent="0.25">
      <c r="A111" s="3"/>
      <c r="B111" s="14" t="s">
        <v>219</v>
      </c>
      <c r="C111" s="22">
        <v>0</v>
      </c>
      <c r="D111" s="23">
        <v>0.17899999999999999</v>
      </c>
    </row>
    <row r="112" spans="1:4" x14ac:dyDescent="0.25">
      <c r="A112" s="3"/>
      <c r="B112" s="14" t="s">
        <v>220</v>
      </c>
      <c r="C112" s="22">
        <v>0</v>
      </c>
      <c r="D112" s="23">
        <v>0.26500000000000001</v>
      </c>
    </row>
    <row r="113" spans="1:4" x14ac:dyDescent="0.25">
      <c r="A113" s="3"/>
      <c r="B113" s="14" t="s">
        <v>221</v>
      </c>
      <c r="C113" s="22">
        <v>0</v>
      </c>
      <c r="D113" s="23">
        <v>0.20799999999999999</v>
      </c>
    </row>
    <row r="114" spans="1:4" x14ac:dyDescent="0.25">
      <c r="A114" s="3"/>
      <c r="B114" s="14" t="s">
        <v>222</v>
      </c>
      <c r="C114" s="22">
        <v>0</v>
      </c>
      <c r="D114" s="23">
        <v>0.19600000000000001</v>
      </c>
    </row>
    <row r="115" spans="1:4" x14ac:dyDescent="0.25">
      <c r="A115" s="3"/>
      <c r="B115" s="14" t="s">
        <v>223</v>
      </c>
      <c r="C115" s="22">
        <v>0</v>
      </c>
      <c r="D115" s="23">
        <v>0.27700000000000002</v>
      </c>
    </row>
    <row r="116" spans="1:4" x14ac:dyDescent="0.25">
      <c r="A116" s="3"/>
      <c r="B116" s="14" t="s">
        <v>224</v>
      </c>
      <c r="C116" s="22">
        <v>0</v>
      </c>
      <c r="D116" s="23">
        <v>0.22</v>
      </c>
    </row>
    <row r="117" spans="1:4" x14ac:dyDescent="0.25">
      <c r="B117" s="14" t="s">
        <v>225</v>
      </c>
      <c r="C117" s="22">
        <v>0</v>
      </c>
      <c r="D117" s="23">
        <v>0.20799999999999999</v>
      </c>
    </row>
    <row r="118" spans="1:4" x14ac:dyDescent="0.25">
      <c r="B118" s="14" t="s">
        <v>226</v>
      </c>
      <c r="C118" s="22">
        <v>0</v>
      </c>
      <c r="D118" s="23">
        <v>0.30499999999999999</v>
      </c>
    </row>
    <row r="119" spans="1:4" x14ac:dyDescent="0.25">
      <c r="B119" s="14" t="s">
        <v>227</v>
      </c>
      <c r="C119" s="22">
        <v>0</v>
      </c>
      <c r="D119" s="23">
        <v>0.248</v>
      </c>
    </row>
    <row r="120" spans="1:4" x14ac:dyDescent="0.25">
      <c r="B120" s="14" t="s">
        <v>228</v>
      </c>
      <c r="C120" s="22">
        <v>0</v>
      </c>
      <c r="D120" s="23">
        <v>0.23599999999999999</v>
      </c>
    </row>
    <row r="121" spans="1:4" x14ac:dyDescent="0.25">
      <c r="B121" s="14" t="s">
        <v>229</v>
      </c>
      <c r="C121" s="22">
        <v>0</v>
      </c>
      <c r="D121" s="23">
        <v>0.313</v>
      </c>
    </row>
    <row r="122" spans="1:4" x14ac:dyDescent="0.25">
      <c r="B122" s="14" t="s">
        <v>230</v>
      </c>
      <c r="C122" s="22">
        <v>0</v>
      </c>
      <c r="D122" s="23">
        <v>0.25600000000000001</v>
      </c>
    </row>
    <row r="123" spans="1:4" x14ac:dyDescent="0.25">
      <c r="B123" s="14" t="s">
        <v>231</v>
      </c>
      <c r="C123" s="22">
        <v>0</v>
      </c>
      <c r="D123" s="23">
        <v>0.24399999999999999</v>
      </c>
    </row>
    <row r="124" spans="1:4" x14ac:dyDescent="0.25">
      <c r="B124" s="14" t="s">
        <v>132</v>
      </c>
      <c r="C124" s="22">
        <v>0</v>
      </c>
      <c r="D124" s="22">
        <v>0.16</v>
      </c>
    </row>
    <row r="125" spans="1:4" x14ac:dyDescent="0.25">
      <c r="B125" s="14" t="s">
        <v>137</v>
      </c>
      <c r="C125" s="22">
        <v>0</v>
      </c>
      <c r="D125" s="22">
        <v>0.13800000000000001</v>
      </c>
    </row>
    <row r="126" spans="1:4" x14ac:dyDescent="0.25">
      <c r="B126" s="14" t="s">
        <v>133</v>
      </c>
      <c r="C126" s="22">
        <v>0</v>
      </c>
      <c r="D126" s="22">
        <v>0.218</v>
      </c>
    </row>
    <row r="127" spans="1:4" x14ac:dyDescent="0.25">
      <c r="B127" s="14" t="s">
        <v>138</v>
      </c>
      <c r="C127" s="22">
        <v>0</v>
      </c>
      <c r="D127" s="22">
        <v>0.20100000000000001</v>
      </c>
    </row>
    <row r="128" spans="1:4" ht="12" customHeight="1" x14ac:dyDescent="0.25">
      <c r="B128" s="14" t="s">
        <v>134</v>
      </c>
      <c r="C128" s="22">
        <v>0</v>
      </c>
      <c r="D128" s="22">
        <v>0.27300000000000002</v>
      </c>
    </row>
    <row r="129" spans="2:4" x14ac:dyDescent="0.25">
      <c r="B129" s="14" t="s">
        <v>139</v>
      </c>
      <c r="C129" s="22">
        <v>0</v>
      </c>
      <c r="D129" s="22">
        <v>0.25600000000000001</v>
      </c>
    </row>
    <row r="130" spans="2:4" x14ac:dyDescent="0.25">
      <c r="B130" s="14" t="s">
        <v>135</v>
      </c>
      <c r="C130" s="22">
        <v>0</v>
      </c>
      <c r="D130" s="22">
        <v>0.41899999999999998</v>
      </c>
    </row>
    <row r="131" spans="2:4" x14ac:dyDescent="0.25">
      <c r="B131" s="14" t="s">
        <v>140</v>
      </c>
      <c r="C131" s="22">
        <v>0</v>
      </c>
      <c r="D131" s="22">
        <v>0.40200000000000002</v>
      </c>
    </row>
    <row r="132" spans="2:4" x14ac:dyDescent="0.25">
      <c r="B132" s="14" t="s">
        <v>495</v>
      </c>
      <c r="C132" s="22">
        <v>0</v>
      </c>
      <c r="D132" s="22">
        <v>0.124</v>
      </c>
    </row>
    <row r="133" spans="2:4" x14ac:dyDescent="0.25">
      <c r="B133" s="14" t="s">
        <v>496</v>
      </c>
      <c r="C133" s="22">
        <v>0</v>
      </c>
      <c r="D133" s="22">
        <v>0.182</v>
      </c>
    </row>
    <row r="134" spans="2:4" x14ac:dyDescent="0.25">
      <c r="B134" s="14" t="s">
        <v>497</v>
      </c>
      <c r="C134" s="22">
        <v>0</v>
      </c>
      <c r="D134" s="22">
        <v>0.19500000000000001</v>
      </c>
    </row>
    <row r="135" spans="2:4" x14ac:dyDescent="0.25">
      <c r="B135" s="14" t="s">
        <v>498</v>
      </c>
      <c r="C135" s="22">
        <v>0</v>
      </c>
      <c r="D135" s="22">
        <v>0.29099999999999998</v>
      </c>
    </row>
    <row r="136" spans="2:4" ht="12" customHeight="1" x14ac:dyDescent="0.25">
      <c r="B136" s="14" t="s">
        <v>499</v>
      </c>
      <c r="C136" s="22">
        <v>0</v>
      </c>
      <c r="D136" s="22">
        <v>0.28000000000000003</v>
      </c>
    </row>
    <row r="137" spans="2:4" x14ac:dyDescent="0.25">
      <c r="B137" s="14" t="s">
        <v>500</v>
      </c>
      <c r="C137" s="22">
        <v>0</v>
      </c>
      <c r="D137" s="22">
        <v>0.32600000000000001</v>
      </c>
    </row>
    <row r="138" spans="2:4" x14ac:dyDescent="0.25">
      <c r="B138" s="14" t="s">
        <v>501</v>
      </c>
      <c r="C138" s="22">
        <v>0</v>
      </c>
      <c r="D138" s="22">
        <v>0.38400000000000001</v>
      </c>
    </row>
    <row r="139" spans="2:4" x14ac:dyDescent="0.25">
      <c r="B139" s="14" t="s">
        <v>502</v>
      </c>
      <c r="C139" s="22">
        <v>0</v>
      </c>
      <c r="D139" s="22">
        <v>0.47399999999999998</v>
      </c>
    </row>
    <row r="140" spans="2:4" x14ac:dyDescent="0.25">
      <c r="B140" s="14" t="s">
        <v>503</v>
      </c>
      <c r="C140" s="22">
        <v>0</v>
      </c>
      <c r="D140" s="22">
        <v>0.36499999999999999</v>
      </c>
    </row>
    <row r="141" spans="2:4" x14ac:dyDescent="0.25">
      <c r="B141" s="14" t="s">
        <v>504</v>
      </c>
      <c r="C141" s="22">
        <v>0</v>
      </c>
      <c r="D141" s="22">
        <v>0.39300000000000002</v>
      </c>
    </row>
    <row r="142" spans="2:4" x14ac:dyDescent="0.25">
      <c r="B142" s="14" t="s">
        <v>505</v>
      </c>
      <c r="C142" s="22">
        <v>0</v>
      </c>
      <c r="D142" s="22">
        <v>0.42699999999999999</v>
      </c>
    </row>
    <row r="143" spans="2:4" ht="12" customHeight="1" x14ac:dyDescent="0.25">
      <c r="B143" s="14" t="s">
        <v>506</v>
      </c>
      <c r="C143" s="22">
        <v>0</v>
      </c>
      <c r="D143" s="22">
        <v>0.52500000000000002</v>
      </c>
    </row>
    <row r="144" spans="2:4" x14ac:dyDescent="0.25">
      <c r="B144" s="14"/>
      <c r="C144" s="22"/>
      <c r="D144" s="22"/>
    </row>
    <row r="145" spans="2:4" ht="15.6" x14ac:dyDescent="0.3">
      <c r="B145" s="193" t="s">
        <v>104</v>
      </c>
      <c r="C145" s="193"/>
      <c r="D145" s="193"/>
    </row>
    <row r="146" spans="2:4" x14ac:dyDescent="0.25">
      <c r="B146" s="199"/>
      <c r="C146" s="199"/>
      <c r="D146" s="199"/>
    </row>
    <row r="147" spans="2:4" x14ac:dyDescent="0.25">
      <c r="B147" s="13" t="s">
        <v>28</v>
      </c>
      <c r="C147" s="21" t="s">
        <v>2</v>
      </c>
      <c r="D147" s="21" t="s">
        <v>3</v>
      </c>
    </row>
    <row r="148" spans="2:4" x14ac:dyDescent="0.25">
      <c r="B148" s="14" t="s">
        <v>368</v>
      </c>
      <c r="C148" s="22">
        <v>0</v>
      </c>
      <c r="D148" s="22">
        <v>4.2000000000000003E-2</v>
      </c>
    </row>
    <row r="149" spans="2:4" x14ac:dyDescent="0.25">
      <c r="B149" s="14" t="s">
        <v>369</v>
      </c>
      <c r="C149" s="22">
        <v>0</v>
      </c>
      <c r="D149" s="22">
        <v>5.8000000000000003E-2</v>
      </c>
    </row>
    <row r="150" spans="2:4" x14ac:dyDescent="0.25">
      <c r="B150" s="14" t="s">
        <v>370</v>
      </c>
      <c r="C150" s="22">
        <v>0</v>
      </c>
      <c r="D150" s="22">
        <v>9.7000000000000003E-2</v>
      </c>
    </row>
    <row r="151" spans="2:4" x14ac:dyDescent="0.25">
      <c r="B151" s="14" t="s">
        <v>371</v>
      </c>
      <c r="C151" s="22">
        <v>0</v>
      </c>
      <c r="D151" s="22">
        <v>0.11600000000000001</v>
      </c>
    </row>
    <row r="152" spans="2:4" x14ac:dyDescent="0.25">
      <c r="B152" s="14" t="s">
        <v>372</v>
      </c>
      <c r="C152" s="22">
        <v>0</v>
      </c>
      <c r="D152" s="22">
        <v>0.161</v>
      </c>
    </row>
    <row r="153" spans="2:4" x14ac:dyDescent="0.25">
      <c r="B153" s="14" t="s">
        <v>373</v>
      </c>
      <c r="C153" s="22">
        <v>0</v>
      </c>
      <c r="D153" s="22">
        <v>0.21299999999999999</v>
      </c>
    </row>
    <row r="154" spans="2:4" x14ac:dyDescent="0.25">
      <c r="B154" s="14" t="s">
        <v>374</v>
      </c>
      <c r="C154" s="22">
        <v>0</v>
      </c>
      <c r="D154" s="22">
        <v>0.12</v>
      </c>
    </row>
    <row r="155" spans="2:4" x14ac:dyDescent="0.25">
      <c r="B155" s="14" t="s">
        <v>375</v>
      </c>
      <c r="C155" s="22">
        <v>0</v>
      </c>
      <c r="D155" s="22">
        <v>0.12</v>
      </c>
    </row>
    <row r="156" spans="2:4" x14ac:dyDescent="0.25">
      <c r="B156" s="14" t="s">
        <v>376</v>
      </c>
      <c r="C156" s="22">
        <v>0</v>
      </c>
      <c r="D156" s="22">
        <v>0.2</v>
      </c>
    </row>
    <row r="157" spans="2:4" x14ac:dyDescent="0.25">
      <c r="B157" s="14" t="s">
        <v>377</v>
      </c>
      <c r="C157" s="22">
        <v>0</v>
      </c>
      <c r="D157" s="22">
        <v>0.22</v>
      </c>
    </row>
    <row r="158" spans="2:4" x14ac:dyDescent="0.25">
      <c r="B158" s="14" t="s">
        <v>378</v>
      </c>
      <c r="C158" s="22">
        <v>0</v>
      </c>
      <c r="D158" s="22">
        <v>0.28999999999999998</v>
      </c>
    </row>
    <row r="159" spans="2:4" x14ac:dyDescent="0.25">
      <c r="B159" s="14" t="s">
        <v>379</v>
      </c>
      <c r="C159" s="22">
        <v>0</v>
      </c>
      <c r="D159" s="22">
        <v>0.32100000000000001</v>
      </c>
    </row>
    <row r="160" spans="2:4" x14ac:dyDescent="0.25">
      <c r="B160" s="14" t="s">
        <v>380</v>
      </c>
      <c r="C160" s="22">
        <v>0</v>
      </c>
      <c r="D160" s="22">
        <v>0.17</v>
      </c>
    </row>
    <row r="161" spans="2:11" x14ac:dyDescent="0.25">
      <c r="B161" s="14" t="s">
        <v>381</v>
      </c>
      <c r="C161" s="22">
        <v>0</v>
      </c>
      <c r="D161" s="22">
        <v>4.7E-2</v>
      </c>
    </row>
    <row r="162" spans="2:11" x14ac:dyDescent="0.25">
      <c r="B162" s="14" t="s">
        <v>382</v>
      </c>
      <c r="C162" s="22">
        <v>0</v>
      </c>
      <c r="D162" s="22">
        <v>6.4000000000000001E-2</v>
      </c>
    </row>
    <row r="163" spans="2:11" x14ac:dyDescent="0.25">
      <c r="B163" s="14" t="s">
        <v>383</v>
      </c>
      <c r="C163" s="22">
        <v>0</v>
      </c>
      <c r="D163" s="22">
        <v>0.113</v>
      </c>
    </row>
    <row r="164" spans="2:11" x14ac:dyDescent="0.25">
      <c r="B164" s="14" t="s">
        <v>384</v>
      </c>
      <c r="C164" s="22">
        <v>0</v>
      </c>
      <c r="D164" s="22">
        <v>0.14499999999999999</v>
      </c>
    </row>
    <row r="165" spans="2:11" x14ac:dyDescent="0.25">
      <c r="B165" s="14" t="s">
        <v>385</v>
      </c>
      <c r="C165" s="22">
        <v>0</v>
      </c>
      <c r="D165" s="22">
        <v>0.17799999999999999</v>
      </c>
    </row>
    <row r="166" spans="2:11" x14ac:dyDescent="0.25">
      <c r="B166" s="10" t="s">
        <v>111</v>
      </c>
      <c r="C166" s="24">
        <v>0</v>
      </c>
      <c r="D166" s="24">
        <v>6.0999999999999999E-2</v>
      </c>
    </row>
    <row r="167" spans="2:11" x14ac:dyDescent="0.25">
      <c r="B167" s="10" t="s">
        <v>112</v>
      </c>
      <c r="C167" s="24">
        <v>0</v>
      </c>
      <c r="D167" s="24">
        <v>0.10100000000000001</v>
      </c>
    </row>
    <row r="168" spans="2:11" x14ac:dyDescent="0.25">
      <c r="B168" s="10" t="s">
        <v>113</v>
      </c>
      <c r="C168" s="24">
        <v>0</v>
      </c>
      <c r="D168" s="24">
        <v>0.13100000000000001</v>
      </c>
    </row>
    <row r="169" spans="2:11" x14ac:dyDescent="0.25">
      <c r="B169" s="10" t="s">
        <v>114</v>
      </c>
      <c r="C169" s="24">
        <v>0</v>
      </c>
      <c r="D169" s="24">
        <v>0.14499999999999999</v>
      </c>
    </row>
    <row r="170" spans="2:11" x14ac:dyDescent="0.25">
      <c r="B170" s="10" t="s">
        <v>115</v>
      </c>
      <c r="C170" s="24">
        <v>0</v>
      </c>
      <c r="D170" s="24">
        <v>0.17599999999999999</v>
      </c>
    </row>
    <row r="171" spans="2:11" x14ac:dyDescent="0.25">
      <c r="B171" s="10" t="s">
        <v>116</v>
      </c>
      <c r="C171" s="24">
        <v>0</v>
      </c>
      <c r="D171" s="24">
        <v>0.19600000000000001</v>
      </c>
    </row>
    <row r="172" spans="2:11" x14ac:dyDescent="0.25">
      <c r="B172" s="10" t="s">
        <v>148</v>
      </c>
      <c r="C172" s="24">
        <v>0</v>
      </c>
      <c r="D172" s="24">
        <v>0.1</v>
      </c>
    </row>
    <row r="173" spans="2:11" x14ac:dyDescent="0.25">
      <c r="B173" s="10" t="s">
        <v>149</v>
      </c>
      <c r="C173" s="24">
        <v>0</v>
      </c>
      <c r="D173" s="24">
        <v>0.13500000000000001</v>
      </c>
    </row>
    <row r="174" spans="2:11" x14ac:dyDescent="0.25">
      <c r="B174" s="10" t="s">
        <v>150</v>
      </c>
      <c r="C174" s="24">
        <v>0</v>
      </c>
      <c r="D174" s="24">
        <v>0.17100000000000001</v>
      </c>
    </row>
    <row r="175" spans="2:11" x14ac:dyDescent="0.25">
      <c r="B175" s="10" t="s">
        <v>151</v>
      </c>
      <c r="C175" s="24">
        <v>0</v>
      </c>
      <c r="D175" s="24">
        <v>0.19</v>
      </c>
    </row>
    <row r="176" spans="2:11" x14ac:dyDescent="0.25">
      <c r="B176" s="10" t="s">
        <v>152</v>
      </c>
      <c r="C176" s="24">
        <v>0</v>
      </c>
      <c r="D176" s="24">
        <v>0.21099999999999999</v>
      </c>
      <c r="I176" s="14"/>
      <c r="J176" s="22"/>
      <c r="K176" s="22"/>
    </row>
    <row r="177" spans="2:11" x14ac:dyDescent="0.25">
      <c r="B177" s="10" t="s">
        <v>153</v>
      </c>
      <c r="C177" s="24">
        <v>0</v>
      </c>
      <c r="D177" s="24">
        <v>0.22500000000000001</v>
      </c>
      <c r="I177" s="14"/>
      <c r="J177" s="22"/>
      <c r="K177" s="22"/>
    </row>
    <row r="178" spans="2:11" x14ac:dyDescent="0.25">
      <c r="B178" s="10" t="s">
        <v>117</v>
      </c>
      <c r="C178" s="24">
        <v>0</v>
      </c>
      <c r="D178" s="24">
        <v>0.151</v>
      </c>
      <c r="I178" s="14"/>
      <c r="J178" s="22"/>
      <c r="K178" s="22"/>
    </row>
    <row r="179" spans="2:11" x14ac:dyDescent="0.25">
      <c r="B179" s="10" t="s">
        <v>118</v>
      </c>
      <c r="C179" s="24">
        <v>0</v>
      </c>
      <c r="D179" s="24">
        <v>0.161</v>
      </c>
      <c r="I179" s="14"/>
      <c r="J179" s="22"/>
      <c r="K179" s="22"/>
    </row>
    <row r="180" spans="2:11" x14ac:dyDescent="0.25">
      <c r="B180" s="10" t="s">
        <v>119</v>
      </c>
      <c r="C180" s="24">
        <v>0</v>
      </c>
      <c r="D180" s="24">
        <v>0.17799999999999999</v>
      </c>
      <c r="I180" s="14"/>
      <c r="J180" s="22"/>
      <c r="K180" s="22"/>
    </row>
    <row r="181" spans="2:11" x14ac:dyDescent="0.25">
      <c r="B181" s="10" t="s">
        <v>120</v>
      </c>
      <c r="C181" s="24">
        <v>0</v>
      </c>
      <c r="D181" s="24">
        <v>0.19</v>
      </c>
      <c r="I181" s="14"/>
      <c r="J181" s="22"/>
      <c r="K181" s="22"/>
    </row>
    <row r="182" spans="2:11" x14ac:dyDescent="0.25">
      <c r="B182" s="10" t="s">
        <v>121</v>
      </c>
      <c r="C182" s="24">
        <v>0</v>
      </c>
      <c r="D182" s="24">
        <v>0.218</v>
      </c>
      <c r="I182" s="14"/>
      <c r="J182" s="22"/>
      <c r="K182" s="22"/>
    </row>
    <row r="183" spans="2:11" x14ac:dyDescent="0.25">
      <c r="B183" s="10" t="s">
        <v>122</v>
      </c>
      <c r="C183" s="24">
        <v>0</v>
      </c>
      <c r="D183" s="24">
        <v>0.22600000000000001</v>
      </c>
      <c r="I183" s="14"/>
      <c r="J183" s="22"/>
      <c r="K183" s="22"/>
    </row>
    <row r="184" spans="2:11" x14ac:dyDescent="0.25">
      <c r="B184" s="10" t="s">
        <v>154</v>
      </c>
      <c r="C184" s="24">
        <v>0</v>
      </c>
      <c r="D184" s="24">
        <v>0.151</v>
      </c>
      <c r="I184" s="14"/>
      <c r="J184" s="22"/>
      <c r="K184" s="22"/>
    </row>
    <row r="185" spans="2:11" x14ac:dyDescent="0.25">
      <c r="B185" s="10" t="s">
        <v>155</v>
      </c>
      <c r="C185" s="24">
        <v>0</v>
      </c>
      <c r="D185" s="24">
        <v>0.161</v>
      </c>
      <c r="I185" s="14"/>
      <c r="J185" s="22"/>
      <c r="K185" s="22"/>
    </row>
    <row r="186" spans="2:11" x14ac:dyDescent="0.25">
      <c r="B186" s="10" t="s">
        <v>156</v>
      </c>
      <c r="C186" s="24">
        <v>0</v>
      </c>
      <c r="D186" s="24">
        <v>0.17799999999999999</v>
      </c>
      <c r="I186" s="14"/>
      <c r="J186" s="22"/>
      <c r="K186" s="22"/>
    </row>
    <row r="187" spans="2:11" x14ac:dyDescent="0.25">
      <c r="B187" s="10" t="s">
        <v>157</v>
      </c>
      <c r="C187" s="24">
        <v>0</v>
      </c>
      <c r="D187" s="24">
        <v>0.19</v>
      </c>
      <c r="I187" s="14"/>
      <c r="J187" s="22"/>
      <c r="K187" s="22"/>
    </row>
    <row r="188" spans="2:11" x14ac:dyDescent="0.25">
      <c r="B188" s="10" t="s">
        <v>158</v>
      </c>
      <c r="C188" s="24">
        <v>0</v>
      </c>
      <c r="D188" s="24">
        <v>0.218</v>
      </c>
      <c r="I188" s="14"/>
      <c r="J188" s="22"/>
      <c r="K188" s="22"/>
    </row>
    <row r="189" spans="2:11" x14ac:dyDescent="0.25">
      <c r="B189" s="10" t="s">
        <v>159</v>
      </c>
      <c r="C189" s="24">
        <v>0</v>
      </c>
      <c r="D189" s="24">
        <v>0.22600000000000001</v>
      </c>
      <c r="I189" s="14"/>
      <c r="J189" s="22"/>
      <c r="K189" s="22"/>
    </row>
    <row r="190" spans="2:11" x14ac:dyDescent="0.25">
      <c r="B190" s="10" t="s">
        <v>144</v>
      </c>
      <c r="C190" s="24">
        <v>0</v>
      </c>
      <c r="D190" s="24">
        <v>0.11600000000000001</v>
      </c>
      <c r="I190" s="14"/>
      <c r="J190" s="22"/>
      <c r="K190" s="22"/>
    </row>
    <row r="191" spans="2:11" x14ac:dyDescent="0.25">
      <c r="B191" s="10" t="s">
        <v>145</v>
      </c>
      <c r="C191" s="24">
        <v>0</v>
      </c>
      <c r="D191" s="24">
        <v>0.17199999999999999</v>
      </c>
      <c r="I191" s="14"/>
      <c r="J191" s="22"/>
      <c r="K191" s="22"/>
    </row>
    <row r="192" spans="2:11" x14ac:dyDescent="0.25">
      <c r="B192" s="10" t="s">
        <v>146</v>
      </c>
      <c r="C192" s="24">
        <v>0</v>
      </c>
      <c r="D192" s="24">
        <v>0.23400000000000001</v>
      </c>
      <c r="I192" s="14"/>
      <c r="J192" s="22"/>
      <c r="K192" s="22"/>
    </row>
    <row r="193" spans="2:11" x14ac:dyDescent="0.25">
      <c r="B193" s="10" t="s">
        <v>147</v>
      </c>
      <c r="C193" s="24">
        <v>0</v>
      </c>
      <c r="D193" s="24">
        <v>0.34699999999999998</v>
      </c>
      <c r="I193" s="14"/>
      <c r="J193" s="22"/>
      <c r="K193" s="22"/>
    </row>
    <row r="194" spans="2:11" x14ac:dyDescent="0.25">
      <c r="B194" s="14" t="s">
        <v>386</v>
      </c>
      <c r="C194" s="22">
        <v>0</v>
      </c>
      <c r="D194" s="22">
        <v>0.105</v>
      </c>
    </row>
    <row r="195" spans="2:11" x14ac:dyDescent="0.25">
      <c r="B195" s="14" t="s">
        <v>387</v>
      </c>
      <c r="C195" s="22">
        <v>0</v>
      </c>
      <c r="D195" s="22">
        <v>0.13</v>
      </c>
    </row>
    <row r="196" spans="2:11" x14ac:dyDescent="0.25">
      <c r="B196" s="14" t="s">
        <v>388</v>
      </c>
      <c r="C196" s="22">
        <v>0</v>
      </c>
      <c r="D196" s="22">
        <v>0.20300000000000001</v>
      </c>
    </row>
    <row r="197" spans="2:11" x14ac:dyDescent="0.25">
      <c r="B197" s="14" t="s">
        <v>389</v>
      </c>
      <c r="C197" s="22">
        <v>0</v>
      </c>
      <c r="D197" s="22">
        <v>0.24299999999999999</v>
      </c>
    </row>
    <row r="198" spans="2:11" x14ac:dyDescent="0.25">
      <c r="B198" s="14" t="s">
        <v>390</v>
      </c>
      <c r="C198" s="22">
        <v>0</v>
      </c>
      <c r="D198" s="22">
        <v>0.31</v>
      </c>
    </row>
    <row r="199" spans="2:11" x14ac:dyDescent="0.25">
      <c r="B199" s="14" t="s">
        <v>391</v>
      </c>
      <c r="C199" s="22">
        <v>0</v>
      </c>
      <c r="D199" s="22">
        <v>0.124</v>
      </c>
    </row>
    <row r="200" spans="2:11" x14ac:dyDescent="0.25">
      <c r="B200" s="14" t="s">
        <v>392</v>
      </c>
      <c r="C200" s="22">
        <v>0</v>
      </c>
      <c r="D200" s="22">
        <v>0.124</v>
      </c>
    </row>
    <row r="201" spans="2:11" x14ac:dyDescent="0.25">
      <c r="B201" s="14" t="s">
        <v>393</v>
      </c>
      <c r="C201" s="22">
        <v>0</v>
      </c>
      <c r="D201" s="22">
        <v>0.13900000000000001</v>
      </c>
    </row>
    <row r="202" spans="2:11" x14ac:dyDescent="0.25">
      <c r="B202" s="14" t="s">
        <v>394</v>
      </c>
      <c r="C202" s="22">
        <v>0</v>
      </c>
      <c r="D202" s="22">
        <v>0.20499999999999999</v>
      </c>
    </row>
    <row r="203" spans="2:11" x14ac:dyDescent="0.25">
      <c r="B203" s="14" t="s">
        <v>395</v>
      </c>
      <c r="C203" s="22">
        <v>0</v>
      </c>
      <c r="D203" s="22">
        <v>0.21199999999999999</v>
      </c>
    </row>
    <row r="204" spans="2:11" x14ac:dyDescent="0.25">
      <c r="B204" s="14" t="s">
        <v>396</v>
      </c>
      <c r="C204" s="22">
        <v>0</v>
      </c>
      <c r="D204" s="22">
        <v>0.124</v>
      </c>
    </row>
    <row r="205" spans="2:11" x14ac:dyDescent="0.25">
      <c r="B205" s="14" t="s">
        <v>397</v>
      </c>
      <c r="C205" s="22">
        <v>0</v>
      </c>
      <c r="D205" s="22">
        <v>0.124</v>
      </c>
    </row>
    <row r="206" spans="2:11" x14ac:dyDescent="0.25">
      <c r="B206" s="14" t="s">
        <v>398</v>
      </c>
      <c r="C206" s="22">
        <v>0</v>
      </c>
      <c r="D206" s="22">
        <v>0.21199999999999999</v>
      </c>
    </row>
    <row r="207" spans="2:11" x14ac:dyDescent="0.25">
      <c r="B207" s="14" t="s">
        <v>399</v>
      </c>
      <c r="C207" s="22">
        <v>0</v>
      </c>
      <c r="D207" s="22">
        <v>0.28299999999999997</v>
      </c>
    </row>
    <row r="208" spans="2:11" x14ac:dyDescent="0.25">
      <c r="B208" s="14" t="s">
        <v>400</v>
      </c>
      <c r="C208" s="22">
        <v>0</v>
      </c>
      <c r="D208" s="22">
        <v>0.313</v>
      </c>
    </row>
    <row r="209" spans="2:4" x14ac:dyDescent="0.25">
      <c r="B209" s="14" t="s">
        <v>398</v>
      </c>
      <c r="C209" s="22">
        <v>0</v>
      </c>
      <c r="D209" s="22">
        <v>0.17</v>
      </c>
    </row>
    <row r="210" spans="2:4" x14ac:dyDescent="0.25">
      <c r="B210" s="14" t="s">
        <v>401</v>
      </c>
      <c r="C210" s="22">
        <v>0</v>
      </c>
      <c r="D210" s="22">
        <v>0.16400000000000001</v>
      </c>
    </row>
    <row r="211" spans="2:4" x14ac:dyDescent="0.25">
      <c r="B211" s="14" t="s">
        <v>402</v>
      </c>
      <c r="C211" s="22">
        <v>0</v>
      </c>
      <c r="D211" s="22">
        <v>0.16400000000000001</v>
      </c>
    </row>
    <row r="212" spans="2:4" x14ac:dyDescent="0.25">
      <c r="B212" s="14" t="s">
        <v>403</v>
      </c>
      <c r="C212" s="22">
        <v>0</v>
      </c>
      <c r="D212" s="22">
        <v>7.8E-2</v>
      </c>
    </row>
    <row r="213" spans="2:4" x14ac:dyDescent="0.25">
      <c r="B213" s="14" t="s">
        <v>404</v>
      </c>
      <c r="C213" s="22">
        <v>0</v>
      </c>
      <c r="D213" s="22">
        <v>9.6000000000000002E-2</v>
      </c>
    </row>
    <row r="214" spans="2:4" x14ac:dyDescent="0.25">
      <c r="B214" s="14" t="s">
        <v>405</v>
      </c>
      <c r="C214" s="22">
        <v>0</v>
      </c>
      <c r="D214" s="22">
        <v>0.13700000000000001</v>
      </c>
    </row>
    <row r="215" spans="2:4" x14ac:dyDescent="0.25">
      <c r="B215" s="14" t="s">
        <v>406</v>
      </c>
      <c r="C215" s="22">
        <v>0</v>
      </c>
      <c r="D215" s="22">
        <v>0.18</v>
      </c>
    </row>
    <row r="216" spans="2:4" x14ac:dyDescent="0.25">
      <c r="B216" s="14" t="s">
        <v>407</v>
      </c>
      <c r="C216" s="22">
        <v>0</v>
      </c>
      <c r="D216" s="22">
        <v>0.224</v>
      </c>
    </row>
    <row r="217" spans="2:4" x14ac:dyDescent="0.25">
      <c r="B217" s="14" t="s">
        <v>408</v>
      </c>
      <c r="C217" s="22">
        <v>0</v>
      </c>
      <c r="D217" s="22">
        <v>0.12</v>
      </c>
    </row>
    <row r="218" spans="2:4" x14ac:dyDescent="0.25">
      <c r="B218" s="14" t="s">
        <v>409</v>
      </c>
      <c r="C218" s="22">
        <v>0</v>
      </c>
      <c r="D218" s="22">
        <v>0.12</v>
      </c>
    </row>
    <row r="219" spans="2:4" x14ac:dyDescent="0.25">
      <c r="B219" s="14" t="s">
        <v>410</v>
      </c>
      <c r="C219" s="22">
        <v>0</v>
      </c>
      <c r="D219" s="22">
        <v>0.2</v>
      </c>
    </row>
    <row r="220" spans="2:4" x14ac:dyDescent="0.25">
      <c r="B220" s="14" t="s">
        <v>411</v>
      </c>
      <c r="C220" s="22">
        <v>0</v>
      </c>
      <c r="D220" s="22">
        <v>0.22</v>
      </c>
    </row>
    <row r="221" spans="2:4" x14ac:dyDescent="0.25">
      <c r="B221" s="14" t="s">
        <v>412</v>
      </c>
      <c r="C221" s="22">
        <v>0</v>
      </c>
      <c r="D221" s="22">
        <v>0.28999999999999998</v>
      </c>
    </row>
    <row r="222" spans="2:4" x14ac:dyDescent="0.25">
      <c r="B222" s="14" t="s">
        <v>413</v>
      </c>
      <c r="C222" s="22">
        <v>0</v>
      </c>
      <c r="D222" s="22">
        <v>0.14799999999999999</v>
      </c>
    </row>
    <row r="223" spans="2:4" x14ac:dyDescent="0.25">
      <c r="B223" s="14" t="s">
        <v>414</v>
      </c>
      <c r="C223" s="22">
        <v>0</v>
      </c>
      <c r="D223" s="22">
        <v>0.28000000000000003</v>
      </c>
    </row>
    <row r="224" spans="2:4" x14ac:dyDescent="0.25">
      <c r="B224" s="14" t="s">
        <v>415</v>
      </c>
      <c r="C224" s="22">
        <v>0</v>
      </c>
      <c r="D224" s="22">
        <v>0.36</v>
      </c>
    </row>
    <row r="225" spans="2:4" x14ac:dyDescent="0.25">
      <c r="B225" s="14" t="s">
        <v>416</v>
      </c>
      <c r="C225" s="22">
        <v>0</v>
      </c>
      <c r="D225" s="22">
        <v>0.39700000000000002</v>
      </c>
    </row>
    <row r="226" spans="2:4" x14ac:dyDescent="0.25">
      <c r="B226" s="14" t="s">
        <v>417</v>
      </c>
      <c r="C226" s="22">
        <v>0</v>
      </c>
      <c r="D226" s="22">
        <v>4.2000000000000003E-2</v>
      </c>
    </row>
    <row r="227" spans="2:4" x14ac:dyDescent="0.25">
      <c r="B227" s="14" t="s">
        <v>418</v>
      </c>
      <c r="C227" s="22">
        <v>0</v>
      </c>
      <c r="D227" s="22">
        <v>5.8000000000000003E-2</v>
      </c>
    </row>
    <row r="228" spans="2:4" x14ac:dyDescent="0.25">
      <c r="B228" s="14" t="s">
        <v>419</v>
      </c>
      <c r="C228" s="22">
        <v>0</v>
      </c>
      <c r="D228" s="22">
        <v>9.7000000000000003E-2</v>
      </c>
    </row>
    <row r="229" spans="2:4" x14ac:dyDescent="0.25">
      <c r="B229" s="14" t="s">
        <v>420</v>
      </c>
      <c r="C229" s="22">
        <v>0</v>
      </c>
      <c r="D229" s="22">
        <v>0.11600000000000001</v>
      </c>
    </row>
    <row r="230" spans="2:4" x14ac:dyDescent="0.25">
      <c r="B230" s="14" t="s">
        <v>421</v>
      </c>
      <c r="C230" s="22">
        <v>0</v>
      </c>
      <c r="D230" s="22">
        <v>0.161</v>
      </c>
    </row>
    <row r="231" spans="2:4" x14ac:dyDescent="0.25">
      <c r="B231" s="14" t="s">
        <v>422</v>
      </c>
      <c r="C231" s="22">
        <v>0</v>
      </c>
      <c r="D231" s="22">
        <v>0.21299999999999999</v>
      </c>
    </row>
    <row r="232" spans="2:4" x14ac:dyDescent="0.25">
      <c r="B232" s="14" t="s">
        <v>423</v>
      </c>
      <c r="C232" s="22">
        <v>0</v>
      </c>
      <c r="D232" s="22">
        <v>0.12</v>
      </c>
    </row>
    <row r="233" spans="2:4" x14ac:dyDescent="0.25">
      <c r="B233" s="14" t="s">
        <v>424</v>
      </c>
      <c r="C233" s="22">
        <v>0</v>
      </c>
      <c r="D233" s="22">
        <v>0.12</v>
      </c>
    </row>
    <row r="234" spans="2:4" x14ac:dyDescent="0.25">
      <c r="B234" s="14" t="s">
        <v>425</v>
      </c>
      <c r="C234" s="22">
        <v>0</v>
      </c>
      <c r="D234" s="22">
        <v>0.2</v>
      </c>
    </row>
    <row r="235" spans="2:4" x14ac:dyDescent="0.25">
      <c r="B235" s="14" t="s">
        <v>426</v>
      </c>
      <c r="C235" s="22">
        <v>0</v>
      </c>
      <c r="D235" s="22">
        <v>0.22</v>
      </c>
    </row>
    <row r="236" spans="2:4" x14ac:dyDescent="0.25">
      <c r="B236" s="14" t="s">
        <v>427</v>
      </c>
      <c r="C236" s="22">
        <v>0</v>
      </c>
      <c r="D236" s="22">
        <v>0.28999999999999998</v>
      </c>
    </row>
    <row r="237" spans="2:4" x14ac:dyDescent="0.25">
      <c r="B237" s="14" t="s">
        <v>428</v>
      </c>
      <c r="C237" s="22">
        <v>0</v>
      </c>
      <c r="D237" s="22">
        <v>0.32100000000000001</v>
      </c>
    </row>
    <row r="238" spans="2:4" x14ac:dyDescent="0.25">
      <c r="B238" s="14" t="s">
        <v>429</v>
      </c>
      <c r="C238" s="22">
        <v>0</v>
      </c>
      <c r="D238" s="22">
        <v>0.17</v>
      </c>
    </row>
    <row r="239" spans="2:4" x14ac:dyDescent="0.25">
      <c r="B239" s="14" t="s">
        <v>430</v>
      </c>
      <c r="C239" s="22">
        <v>0</v>
      </c>
      <c r="D239" s="22">
        <v>4.7E-2</v>
      </c>
    </row>
    <row r="240" spans="2:4" x14ac:dyDescent="0.25">
      <c r="B240" s="14" t="s">
        <v>431</v>
      </c>
      <c r="C240" s="22">
        <v>0</v>
      </c>
      <c r="D240" s="22">
        <v>6.4000000000000001E-2</v>
      </c>
    </row>
    <row r="241" spans="2:4" x14ac:dyDescent="0.25">
      <c r="B241" s="14" t="s">
        <v>432</v>
      </c>
      <c r="C241" s="22">
        <v>0</v>
      </c>
      <c r="D241" s="22">
        <v>0.113</v>
      </c>
    </row>
    <row r="242" spans="2:4" x14ac:dyDescent="0.25">
      <c r="B242" s="14" t="s">
        <v>433</v>
      </c>
      <c r="C242" s="22">
        <v>0</v>
      </c>
      <c r="D242" s="22">
        <v>0.14499999999999999</v>
      </c>
    </row>
    <row r="243" spans="2:4" x14ac:dyDescent="0.25">
      <c r="B243" s="14" t="s">
        <v>434</v>
      </c>
      <c r="C243" s="22">
        <v>0</v>
      </c>
      <c r="D243" s="22">
        <v>0.17799999999999999</v>
      </c>
    </row>
    <row r="244" spans="2:4" x14ac:dyDescent="0.25">
      <c r="B244" s="14" t="s">
        <v>435</v>
      </c>
      <c r="C244" s="22">
        <v>0</v>
      </c>
      <c r="D244" s="22">
        <v>0.105</v>
      </c>
    </row>
    <row r="245" spans="2:4" x14ac:dyDescent="0.25">
      <c r="B245" s="14" t="s">
        <v>436</v>
      </c>
      <c r="C245" s="22">
        <v>0</v>
      </c>
      <c r="D245" s="22">
        <v>0.13</v>
      </c>
    </row>
    <row r="246" spans="2:4" x14ac:dyDescent="0.25">
      <c r="B246" s="14" t="s">
        <v>437</v>
      </c>
      <c r="C246" s="22">
        <v>0</v>
      </c>
      <c r="D246" s="22">
        <v>0.20300000000000001</v>
      </c>
    </row>
    <row r="247" spans="2:4" x14ac:dyDescent="0.25">
      <c r="B247" s="14" t="s">
        <v>438</v>
      </c>
      <c r="C247" s="22">
        <v>0</v>
      </c>
      <c r="D247" s="22">
        <v>0.24299999999999999</v>
      </c>
    </row>
    <row r="248" spans="2:4" x14ac:dyDescent="0.25">
      <c r="B248" s="14" t="s">
        <v>439</v>
      </c>
      <c r="C248" s="22">
        <v>0</v>
      </c>
      <c r="D248" s="22">
        <v>0.31</v>
      </c>
    </row>
    <row r="249" spans="2:4" x14ac:dyDescent="0.25">
      <c r="B249" s="14" t="s">
        <v>440</v>
      </c>
      <c r="C249" s="22">
        <v>0</v>
      </c>
      <c r="D249" s="22">
        <v>0.124</v>
      </c>
    </row>
    <row r="250" spans="2:4" x14ac:dyDescent="0.25">
      <c r="B250" s="14" t="s">
        <v>441</v>
      </c>
      <c r="C250" s="22">
        <v>0</v>
      </c>
      <c r="D250" s="22">
        <v>0.124</v>
      </c>
    </row>
    <row r="251" spans="2:4" x14ac:dyDescent="0.25">
      <c r="B251" s="14" t="s">
        <v>442</v>
      </c>
      <c r="C251" s="22">
        <v>0</v>
      </c>
      <c r="D251" s="22">
        <v>0.13900000000000001</v>
      </c>
    </row>
    <row r="252" spans="2:4" x14ac:dyDescent="0.25">
      <c r="B252" s="14" t="s">
        <v>443</v>
      </c>
      <c r="C252" s="22">
        <v>0</v>
      </c>
      <c r="D252" s="22">
        <v>0.20499999999999999</v>
      </c>
    </row>
    <row r="253" spans="2:4" x14ac:dyDescent="0.25">
      <c r="B253" s="14" t="s">
        <v>444</v>
      </c>
      <c r="C253" s="22">
        <v>0</v>
      </c>
      <c r="D253" s="22">
        <v>0.21199999999999999</v>
      </c>
    </row>
    <row r="254" spans="2:4" x14ac:dyDescent="0.25">
      <c r="B254" s="14" t="s">
        <v>445</v>
      </c>
      <c r="C254" s="22">
        <v>0</v>
      </c>
      <c r="D254" s="22">
        <v>0.124</v>
      </c>
    </row>
    <row r="255" spans="2:4" x14ac:dyDescent="0.25">
      <c r="B255" s="14" t="s">
        <v>446</v>
      </c>
      <c r="C255" s="22">
        <v>0</v>
      </c>
      <c r="D255" s="22">
        <v>0.124</v>
      </c>
    </row>
    <row r="256" spans="2:4" x14ac:dyDescent="0.25">
      <c r="B256" s="14" t="s">
        <v>447</v>
      </c>
      <c r="C256" s="22">
        <v>0</v>
      </c>
      <c r="D256" s="22">
        <v>0.21199999999999999</v>
      </c>
    </row>
    <row r="257" spans="2:4" x14ac:dyDescent="0.25">
      <c r="B257" s="14" t="s">
        <v>448</v>
      </c>
      <c r="C257" s="22">
        <v>0</v>
      </c>
      <c r="D257" s="22">
        <v>0.28299999999999997</v>
      </c>
    </row>
    <row r="258" spans="2:4" x14ac:dyDescent="0.25">
      <c r="B258" s="14" t="s">
        <v>449</v>
      </c>
      <c r="C258" s="22">
        <v>0</v>
      </c>
      <c r="D258" s="22">
        <v>0.313</v>
      </c>
    </row>
    <row r="259" spans="2:4" x14ac:dyDescent="0.25">
      <c r="B259" s="14" t="s">
        <v>450</v>
      </c>
      <c r="C259" s="22">
        <v>0</v>
      </c>
      <c r="D259" s="22">
        <v>0.17</v>
      </c>
    </row>
    <row r="260" spans="2:4" x14ac:dyDescent="0.25">
      <c r="B260" s="14" t="s">
        <v>451</v>
      </c>
      <c r="C260" s="22">
        <v>0</v>
      </c>
      <c r="D260" s="22">
        <v>0.16400000000000001</v>
      </c>
    </row>
    <row r="261" spans="2:4" x14ac:dyDescent="0.25">
      <c r="B261" s="14" t="s">
        <v>452</v>
      </c>
      <c r="C261" s="22">
        <v>0</v>
      </c>
      <c r="D261" s="22">
        <v>7.8E-2</v>
      </c>
    </row>
    <row r="262" spans="2:4" x14ac:dyDescent="0.25">
      <c r="B262" s="14" t="s">
        <v>453</v>
      </c>
      <c r="C262" s="22">
        <v>0</v>
      </c>
      <c r="D262" s="22">
        <v>9.6000000000000002E-2</v>
      </c>
    </row>
    <row r="263" spans="2:4" x14ac:dyDescent="0.25">
      <c r="B263" s="14" t="s">
        <v>454</v>
      </c>
      <c r="C263" s="22">
        <v>0</v>
      </c>
      <c r="D263" s="22">
        <v>0.13700000000000001</v>
      </c>
    </row>
    <row r="264" spans="2:4" x14ac:dyDescent="0.25">
      <c r="B264" s="14" t="s">
        <v>455</v>
      </c>
      <c r="C264" s="22">
        <v>0</v>
      </c>
      <c r="D264" s="22">
        <v>0.18</v>
      </c>
    </row>
    <row r="265" spans="2:4" x14ac:dyDescent="0.25">
      <c r="B265" s="14" t="s">
        <v>456</v>
      </c>
      <c r="C265" s="22">
        <v>0</v>
      </c>
      <c r="D265" s="22">
        <v>0.224</v>
      </c>
    </row>
    <row r="266" spans="2:4" x14ac:dyDescent="0.25">
      <c r="B266" s="14" t="s">
        <v>457</v>
      </c>
      <c r="C266" s="22">
        <v>0</v>
      </c>
      <c r="D266" s="22">
        <v>0.12</v>
      </c>
    </row>
    <row r="267" spans="2:4" x14ac:dyDescent="0.25">
      <c r="B267" s="14" t="s">
        <v>458</v>
      </c>
      <c r="C267" s="22">
        <v>0</v>
      </c>
      <c r="D267" s="22">
        <v>0.12</v>
      </c>
    </row>
    <row r="268" spans="2:4" x14ac:dyDescent="0.25">
      <c r="B268" s="14" t="s">
        <v>459</v>
      </c>
      <c r="C268" s="22">
        <v>0</v>
      </c>
      <c r="D268" s="22">
        <v>0.2</v>
      </c>
    </row>
    <row r="269" spans="2:4" x14ac:dyDescent="0.25">
      <c r="B269" s="14" t="s">
        <v>460</v>
      </c>
      <c r="C269" s="22">
        <v>0</v>
      </c>
      <c r="D269" s="22">
        <v>0.22</v>
      </c>
    </row>
    <row r="270" spans="2:4" x14ac:dyDescent="0.25">
      <c r="B270" s="14" t="s">
        <v>461</v>
      </c>
      <c r="C270" s="22">
        <v>0</v>
      </c>
      <c r="D270" s="22">
        <v>0.28999999999999998</v>
      </c>
    </row>
    <row r="271" spans="2:4" x14ac:dyDescent="0.25">
      <c r="B271" s="14" t="s">
        <v>462</v>
      </c>
      <c r="C271" s="22">
        <v>0</v>
      </c>
      <c r="D271" s="22">
        <v>0.14799999999999999</v>
      </c>
    </row>
    <row r="272" spans="2:4" x14ac:dyDescent="0.25">
      <c r="B272" s="14" t="s">
        <v>463</v>
      </c>
      <c r="C272" s="22">
        <v>0</v>
      </c>
      <c r="D272" s="22">
        <v>0.28000000000000003</v>
      </c>
    </row>
    <row r="273" spans="2:4" x14ac:dyDescent="0.25">
      <c r="B273" s="14" t="s">
        <v>464</v>
      </c>
      <c r="C273" s="22">
        <v>0</v>
      </c>
      <c r="D273" s="22">
        <v>0.36</v>
      </c>
    </row>
    <row r="274" spans="2:4" x14ac:dyDescent="0.25">
      <c r="B274" s="14" t="s">
        <v>465</v>
      </c>
      <c r="C274" s="22">
        <v>0</v>
      </c>
      <c r="D274" s="22">
        <v>0.39700000000000002</v>
      </c>
    </row>
    <row r="276" spans="2:4" x14ac:dyDescent="0.25">
      <c r="B276" s="189" t="s">
        <v>51</v>
      </c>
      <c r="C276" s="190"/>
      <c r="D276" s="191"/>
    </row>
    <row r="277" spans="2:4" x14ac:dyDescent="0.25">
      <c r="B277" s="192"/>
      <c r="C277" s="193"/>
      <c r="D277" s="194"/>
    </row>
    <row r="278" spans="2:4" ht="15.6" x14ac:dyDescent="0.3">
      <c r="B278" s="192"/>
      <c r="C278" s="193"/>
      <c r="D278" s="194"/>
    </row>
    <row r="279" spans="2:4" x14ac:dyDescent="0.25">
      <c r="B279" s="13" t="s">
        <v>28</v>
      </c>
      <c r="C279" s="21" t="s">
        <v>2</v>
      </c>
      <c r="D279" s="21" t="s">
        <v>3</v>
      </c>
    </row>
    <row r="280" spans="2:4" x14ac:dyDescent="0.25">
      <c r="B280" s="10" t="s">
        <v>131</v>
      </c>
      <c r="C280" s="24">
        <v>0</v>
      </c>
      <c r="D280" s="24">
        <v>8.6999999999999994E-2</v>
      </c>
    </row>
    <row r="281" spans="2:4" x14ac:dyDescent="0.25">
      <c r="B281" s="10" t="s">
        <v>123</v>
      </c>
      <c r="C281" s="24">
        <v>0</v>
      </c>
      <c r="D281" s="24">
        <v>0.03</v>
      </c>
    </row>
    <row r="282" spans="2:4" x14ac:dyDescent="0.25">
      <c r="B282" s="10" t="s">
        <v>136</v>
      </c>
      <c r="C282" s="24">
        <v>0</v>
      </c>
      <c r="D282" s="24">
        <v>1.7999999999999999E-2</v>
      </c>
    </row>
    <row r="283" spans="2:4" x14ac:dyDescent="0.25">
      <c r="B283" s="14" t="s">
        <v>466</v>
      </c>
      <c r="C283" s="22">
        <v>0</v>
      </c>
      <c r="D283" s="22">
        <v>2.9000000000000001E-2</v>
      </c>
    </row>
    <row r="284" spans="2:4" x14ac:dyDescent="0.25">
      <c r="B284" s="14" t="s">
        <v>470</v>
      </c>
      <c r="C284" s="22">
        <v>0</v>
      </c>
      <c r="D284" s="22">
        <v>9.9400000000000002E-2</v>
      </c>
    </row>
    <row r="285" spans="2:4" x14ac:dyDescent="0.25">
      <c r="B285" s="14" t="s">
        <v>471</v>
      </c>
      <c r="C285" s="22">
        <v>0</v>
      </c>
      <c r="D285" s="22">
        <v>0.15579999999999999</v>
      </c>
    </row>
    <row r="286" spans="2:4" x14ac:dyDescent="0.25">
      <c r="B286" s="14" t="s">
        <v>472</v>
      </c>
      <c r="C286" s="22">
        <v>0</v>
      </c>
      <c r="D286" s="22">
        <v>0.10009999999999999</v>
      </c>
    </row>
    <row r="287" spans="2:4" x14ac:dyDescent="0.25">
      <c r="B287" s="14" t="s">
        <v>473</v>
      </c>
      <c r="C287" s="22">
        <v>0</v>
      </c>
      <c r="D287" s="22">
        <v>0.15720000000000001</v>
      </c>
    </row>
    <row r="288" spans="2:4" x14ac:dyDescent="0.25">
      <c r="B288" s="14" t="s">
        <v>467</v>
      </c>
      <c r="C288" s="22">
        <v>0</v>
      </c>
      <c r="D288" s="22">
        <v>2.9000000000000001E-2</v>
      </c>
    </row>
    <row r="289" spans="2:4" x14ac:dyDescent="0.25">
      <c r="B289" s="14" t="s">
        <v>474</v>
      </c>
      <c r="C289" s="22">
        <v>0</v>
      </c>
      <c r="D289" s="22">
        <v>9.9400000000000002E-2</v>
      </c>
    </row>
    <row r="290" spans="2:4" x14ac:dyDescent="0.25">
      <c r="B290" s="14" t="s">
        <v>475</v>
      </c>
      <c r="C290" s="22">
        <v>0</v>
      </c>
      <c r="D290" s="22">
        <v>0.15579999999999999</v>
      </c>
    </row>
    <row r="291" spans="2:4" x14ac:dyDescent="0.25">
      <c r="B291" s="14" t="s">
        <v>476</v>
      </c>
      <c r="C291" s="22">
        <v>0</v>
      </c>
      <c r="D291" s="22">
        <v>0.10009999999999999</v>
      </c>
    </row>
    <row r="292" spans="2:4" x14ac:dyDescent="0.25">
      <c r="B292" s="14" t="s">
        <v>477</v>
      </c>
      <c r="C292" s="22">
        <v>0</v>
      </c>
      <c r="D292" s="22">
        <v>0.15720000000000001</v>
      </c>
    </row>
    <row r="294" spans="2:4" x14ac:dyDescent="0.25">
      <c r="B294" s="189" t="s">
        <v>126</v>
      </c>
      <c r="C294" s="190"/>
      <c r="D294" s="191"/>
    </row>
    <row r="295" spans="2:4" x14ac:dyDescent="0.25">
      <c r="B295" s="192"/>
      <c r="C295" s="193"/>
      <c r="D295" s="194"/>
    </row>
    <row r="296" spans="2:4" ht="15.6" x14ac:dyDescent="0.3">
      <c r="B296" s="192"/>
      <c r="C296" s="193"/>
      <c r="D296" s="194"/>
    </row>
    <row r="297" spans="2:4" x14ac:dyDescent="0.25">
      <c r="B297" s="13" t="s">
        <v>28</v>
      </c>
      <c r="C297" s="21" t="s">
        <v>2</v>
      </c>
      <c r="D297" s="21" t="s">
        <v>3</v>
      </c>
    </row>
    <row r="298" spans="2:4" x14ac:dyDescent="0.25">
      <c r="B298" s="10" t="s">
        <v>124</v>
      </c>
      <c r="C298" s="24">
        <v>0</v>
      </c>
      <c r="D298" s="24">
        <v>1.6400000000000001E-2</v>
      </c>
    </row>
    <row r="299" spans="2:4" x14ac:dyDescent="0.25">
      <c r="B299" s="10" t="s">
        <v>130</v>
      </c>
      <c r="C299" s="24">
        <v>0</v>
      </c>
      <c r="D299" s="24">
        <v>1.4999999999999999E-2</v>
      </c>
    </row>
    <row r="300" spans="2:4" x14ac:dyDescent="0.25">
      <c r="B300" s="14" t="s">
        <v>468</v>
      </c>
      <c r="C300" s="22">
        <v>0</v>
      </c>
      <c r="D300" s="22">
        <v>1.7999999999999999E-2</v>
      </c>
    </row>
    <row r="301" spans="2:4" x14ac:dyDescent="0.25">
      <c r="B301" s="14" t="s">
        <v>469</v>
      </c>
      <c r="C301" s="22">
        <v>0</v>
      </c>
      <c r="D301" s="22">
        <v>1.7999999999999999E-2</v>
      </c>
    </row>
    <row r="303" spans="2:4" x14ac:dyDescent="0.25">
      <c r="B303" s="189" t="s">
        <v>289</v>
      </c>
      <c r="C303" s="190"/>
      <c r="D303" s="191"/>
    </row>
    <row r="304" spans="2:4" x14ac:dyDescent="0.25">
      <c r="B304" s="192"/>
      <c r="C304" s="193"/>
      <c r="D304" s="194"/>
    </row>
    <row r="305" spans="2:4" ht="15.6" x14ac:dyDescent="0.3">
      <c r="B305" s="192"/>
      <c r="C305" s="193"/>
      <c r="D305" s="194"/>
    </row>
    <row r="306" spans="2:4" x14ac:dyDescent="0.25">
      <c r="B306" s="13" t="s">
        <v>28</v>
      </c>
      <c r="C306" s="21" t="s">
        <v>2</v>
      </c>
      <c r="D306" s="21" t="s">
        <v>3</v>
      </c>
    </row>
    <row r="307" spans="2:4" x14ac:dyDescent="0.25">
      <c r="B307" s="10" t="s">
        <v>234</v>
      </c>
      <c r="C307" s="24">
        <v>0</v>
      </c>
      <c r="D307" s="24">
        <v>0.06</v>
      </c>
    </row>
    <row r="308" spans="2:4" x14ac:dyDescent="0.25">
      <c r="B308" s="10" t="s">
        <v>232</v>
      </c>
      <c r="C308" s="24">
        <v>0</v>
      </c>
      <c r="D308" s="24">
        <v>0.06</v>
      </c>
    </row>
    <row r="309" spans="2:4" x14ac:dyDescent="0.25">
      <c r="B309" s="10" t="s">
        <v>233</v>
      </c>
      <c r="C309" s="24">
        <v>0</v>
      </c>
      <c r="D309" s="24">
        <v>0.06</v>
      </c>
    </row>
    <row r="310" spans="2:4" x14ac:dyDescent="0.25">
      <c r="B310" s="12" t="s">
        <v>291</v>
      </c>
      <c r="C310" s="24">
        <v>0</v>
      </c>
      <c r="D310" s="24">
        <v>1.2</v>
      </c>
    </row>
    <row r="311" spans="2:4" x14ac:dyDescent="0.25">
      <c r="B311" s="12" t="s">
        <v>292</v>
      </c>
      <c r="C311" s="24">
        <v>0</v>
      </c>
      <c r="D311" s="24">
        <v>1.9</v>
      </c>
    </row>
    <row r="314" spans="2:4" x14ac:dyDescent="0.25">
      <c r="B314" s="189" t="s">
        <v>290</v>
      </c>
      <c r="C314" s="190"/>
      <c r="D314" s="191"/>
    </row>
    <row r="315" spans="2:4" x14ac:dyDescent="0.25">
      <c r="B315" s="192"/>
      <c r="C315" s="193"/>
      <c r="D315" s="194"/>
    </row>
    <row r="316" spans="2:4" ht="15.6" x14ac:dyDescent="0.3">
      <c r="B316" s="192"/>
      <c r="C316" s="193"/>
      <c r="D316" s="194"/>
    </row>
    <row r="317" spans="2:4" x14ac:dyDescent="0.25">
      <c r="B317" s="13" t="s">
        <v>28</v>
      </c>
      <c r="C317" s="21" t="s">
        <v>2</v>
      </c>
      <c r="D317" s="21" t="s">
        <v>3</v>
      </c>
    </row>
    <row r="318" spans="2:4" x14ac:dyDescent="0.25">
      <c r="B318" s="10" t="s">
        <v>285</v>
      </c>
      <c r="C318" s="24">
        <v>1.2999999999999999E-2</v>
      </c>
      <c r="D318" s="24">
        <v>0.06</v>
      </c>
    </row>
    <row r="319" spans="2:4" x14ac:dyDescent="0.25">
      <c r="B319" s="10" t="s">
        <v>286</v>
      </c>
      <c r="C319" s="24">
        <v>6.0000000000000002E-5</v>
      </c>
      <c r="D319" s="24">
        <v>0.08</v>
      </c>
    </row>
    <row r="320" spans="2:4" x14ac:dyDescent="0.25">
      <c r="B320" s="10" t="s">
        <v>288</v>
      </c>
      <c r="C320" s="24">
        <v>4.5000000000000003E-5</v>
      </c>
      <c r="D320" s="24">
        <v>0.16</v>
      </c>
    </row>
    <row r="321" spans="2:4" x14ac:dyDescent="0.25">
      <c r="B321" s="10" t="s">
        <v>287</v>
      </c>
      <c r="C321" s="24">
        <v>4.5000000000000003E-5</v>
      </c>
      <c r="D321" s="24">
        <v>0.16</v>
      </c>
    </row>
    <row r="323" spans="2:4" x14ac:dyDescent="0.25">
      <c r="B323" s="189" t="s">
        <v>315</v>
      </c>
      <c r="C323" s="190"/>
      <c r="D323" s="191"/>
    </row>
    <row r="324" spans="2:4" x14ac:dyDescent="0.25">
      <c r="B324" s="192"/>
      <c r="C324" s="193"/>
      <c r="D324" s="194"/>
    </row>
    <row r="325" spans="2:4" x14ac:dyDescent="0.25">
      <c r="B325" s="195"/>
      <c r="C325" s="196"/>
      <c r="D325" s="197"/>
    </row>
    <row r="326" spans="2:4" x14ac:dyDescent="0.25">
      <c r="B326" s="13" t="s">
        <v>28</v>
      </c>
      <c r="C326" s="21" t="s">
        <v>2</v>
      </c>
      <c r="D326" s="21" t="s">
        <v>3</v>
      </c>
    </row>
    <row r="327" spans="2:4" x14ac:dyDescent="0.25">
      <c r="B327" s="4" t="s">
        <v>316</v>
      </c>
      <c r="C327" s="23">
        <v>0.01</v>
      </c>
      <c r="D327" s="23">
        <v>0.215</v>
      </c>
    </row>
    <row r="328" spans="2:4" x14ac:dyDescent="0.25">
      <c r="B328" s="4" t="s">
        <v>318</v>
      </c>
      <c r="C328" s="23">
        <v>0.01</v>
      </c>
      <c r="D328" s="23">
        <v>0.13500000000000001</v>
      </c>
    </row>
    <row r="329" spans="2:4" x14ac:dyDescent="0.25">
      <c r="B329" s="4" t="s">
        <v>317</v>
      </c>
      <c r="C329" s="23">
        <v>1.4999999999999999E-2</v>
      </c>
      <c r="D329" s="23">
        <v>0.21</v>
      </c>
    </row>
    <row r="330" spans="2:4" x14ac:dyDescent="0.25">
      <c r="B330" s="4" t="s">
        <v>521</v>
      </c>
      <c r="C330" s="23">
        <v>5.0000000000000001E-3</v>
      </c>
      <c r="D330" s="23">
        <v>4.4999999999999998E-2</v>
      </c>
    </row>
    <row r="418" spans="2:4" x14ac:dyDescent="0.25">
      <c r="B418" s="10"/>
      <c r="C418" s="24"/>
      <c r="D418" s="24"/>
    </row>
  </sheetData>
  <mergeCells count="14">
    <mergeCell ref="B276:D277"/>
    <mergeCell ref="B278:D278"/>
    <mergeCell ref="B1:D1"/>
    <mergeCell ref="B2:D2"/>
    <mergeCell ref="B145:D145"/>
    <mergeCell ref="B146:D146"/>
    <mergeCell ref="B294:D295"/>
    <mergeCell ref="B296:D296"/>
    <mergeCell ref="B303:D304"/>
    <mergeCell ref="B305:D305"/>
    <mergeCell ref="B325:D325"/>
    <mergeCell ref="B314:D315"/>
    <mergeCell ref="B316:D316"/>
    <mergeCell ref="B323:D324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05"/>
  <sheetViews>
    <sheetView workbookViewId="0">
      <selection activeCell="B4" sqref="B4"/>
    </sheetView>
  </sheetViews>
  <sheetFormatPr defaultRowHeight="12" customHeight="1" x14ac:dyDescent="0.3"/>
  <cols>
    <col min="1" max="1" width="1.88671875" customWidth="1"/>
    <col min="2" max="2" width="25.44140625" customWidth="1"/>
  </cols>
  <sheetData>
    <row r="1" spans="1:5" ht="24" customHeight="1" x14ac:dyDescent="0.3">
      <c r="A1" s="1"/>
      <c r="B1" s="200" t="s">
        <v>293</v>
      </c>
      <c r="C1" s="201"/>
      <c r="D1" s="202"/>
      <c r="E1" s="1"/>
    </row>
    <row r="2" spans="1:5" ht="12" customHeight="1" x14ac:dyDescent="0.3">
      <c r="A2" s="1"/>
      <c r="B2" s="16"/>
      <c r="C2" s="15"/>
      <c r="D2" s="17"/>
      <c r="E2" s="1"/>
    </row>
    <row r="3" spans="1:5" ht="12" customHeight="1" x14ac:dyDescent="0.3">
      <c r="A3" s="1"/>
      <c r="B3" s="18" t="s">
        <v>28</v>
      </c>
      <c r="C3" s="19" t="s">
        <v>2</v>
      </c>
      <c r="D3" s="20" t="s">
        <v>3</v>
      </c>
      <c r="E3" s="1"/>
    </row>
    <row r="4" spans="1:5" ht="12" customHeight="1" x14ac:dyDescent="0.3">
      <c r="A4" s="1"/>
      <c r="B4" s="28" t="s">
        <v>53</v>
      </c>
      <c r="C4" s="28"/>
      <c r="D4" s="28"/>
      <c r="E4" s="1"/>
    </row>
    <row r="5" spans="1:5" ht="12" customHeight="1" x14ac:dyDescent="0.3">
      <c r="A5" s="1"/>
      <c r="B5" s="28" t="s">
        <v>54</v>
      </c>
      <c r="C5" s="28"/>
      <c r="D5" s="28"/>
      <c r="E5" s="1"/>
    </row>
    <row r="6" spans="1:5" ht="12" customHeight="1" x14ac:dyDescent="0.3">
      <c r="A6" s="1"/>
      <c r="B6" s="28" t="s">
        <v>55</v>
      </c>
      <c r="C6" s="28"/>
      <c r="D6" s="28"/>
      <c r="E6" s="1"/>
    </row>
    <row r="7" spans="1:5" ht="12" customHeight="1" x14ac:dyDescent="0.3">
      <c r="A7" s="1"/>
      <c r="B7" s="28" t="s">
        <v>56</v>
      </c>
      <c r="C7" s="28"/>
      <c r="D7" s="28"/>
      <c r="E7" s="1"/>
    </row>
    <row r="8" spans="1:5" ht="12" customHeight="1" x14ac:dyDescent="0.3">
      <c r="A8" s="1"/>
      <c r="B8" s="28" t="s">
        <v>57</v>
      </c>
      <c r="C8" s="28"/>
      <c r="D8" s="28"/>
      <c r="E8" s="1"/>
    </row>
    <row r="9" spans="1:5" ht="12" customHeight="1" x14ac:dyDescent="0.3">
      <c r="A9" s="1"/>
      <c r="B9" s="28" t="s">
        <v>58</v>
      </c>
      <c r="C9" s="28"/>
      <c r="D9" s="28"/>
      <c r="E9" s="1"/>
    </row>
    <row r="10" spans="1:5" ht="12" customHeight="1" x14ac:dyDescent="0.3">
      <c r="A10" s="1"/>
      <c r="B10" s="28" t="s">
        <v>59</v>
      </c>
      <c r="C10" s="28"/>
      <c r="D10" s="28"/>
      <c r="E10" s="1"/>
    </row>
    <row r="11" spans="1:5" ht="12" customHeight="1" x14ac:dyDescent="0.3">
      <c r="A11" s="1"/>
      <c r="B11" s="28" t="s">
        <v>60</v>
      </c>
      <c r="C11" s="28"/>
      <c r="D11" s="28"/>
      <c r="E11" s="1"/>
    </row>
    <row r="12" spans="1:5" ht="12" customHeight="1" x14ac:dyDescent="0.3">
      <c r="A12" s="1"/>
      <c r="B12" s="28" t="s">
        <v>61</v>
      </c>
      <c r="C12" s="28"/>
      <c r="D12" s="28"/>
      <c r="E12" s="1"/>
    </row>
    <row r="13" spans="1:5" ht="12" customHeight="1" x14ac:dyDescent="0.3">
      <c r="A13" s="1"/>
      <c r="B13" s="28" t="s">
        <v>62</v>
      </c>
      <c r="C13" s="28"/>
      <c r="D13" s="28"/>
      <c r="E13" s="1"/>
    </row>
    <row r="14" spans="1:5" ht="12" customHeight="1" x14ac:dyDescent="0.3">
      <c r="A14" s="1"/>
      <c r="B14" s="28" t="s">
        <v>63</v>
      </c>
      <c r="C14" s="28"/>
      <c r="D14" s="28"/>
      <c r="E14" s="1"/>
    </row>
    <row r="15" spans="1:5" ht="12" customHeight="1" x14ac:dyDescent="0.3">
      <c r="A15" s="1"/>
      <c r="B15" s="28" t="s">
        <v>64</v>
      </c>
      <c r="C15" s="28"/>
      <c r="D15" s="28"/>
      <c r="E15" s="1"/>
    </row>
    <row r="16" spans="1:5" ht="12" customHeight="1" x14ac:dyDescent="0.3">
      <c r="A16" s="1"/>
      <c r="B16" s="28" t="s">
        <v>65</v>
      </c>
      <c r="C16" s="28"/>
      <c r="D16" s="28"/>
      <c r="E16" s="1"/>
    </row>
    <row r="17" spans="1:5" ht="12" customHeight="1" x14ac:dyDescent="0.3">
      <c r="A17" s="1"/>
      <c r="B17" s="28" t="s">
        <v>66</v>
      </c>
      <c r="C17" s="28"/>
      <c r="D17" s="28"/>
      <c r="E17" s="1"/>
    </row>
    <row r="18" spans="1:5" ht="12" customHeight="1" x14ac:dyDescent="0.3">
      <c r="A18" s="1"/>
      <c r="B18" s="28" t="s">
        <v>67</v>
      </c>
      <c r="C18" s="28"/>
      <c r="D18" s="28"/>
      <c r="E18" s="1"/>
    </row>
    <row r="19" spans="1:5" ht="12" customHeight="1" x14ac:dyDescent="0.3">
      <c r="A19" s="1"/>
      <c r="B19" s="28" t="s">
        <v>68</v>
      </c>
      <c r="C19" s="28"/>
      <c r="D19" s="28"/>
      <c r="E19" s="1"/>
    </row>
    <row r="20" spans="1:5" ht="12" customHeight="1" x14ac:dyDescent="0.3">
      <c r="A20" s="1"/>
      <c r="B20" s="28" t="s">
        <v>69</v>
      </c>
      <c r="C20" s="28"/>
      <c r="D20" s="28"/>
      <c r="E20" s="1"/>
    </row>
    <row r="21" spans="1:5" ht="12" customHeight="1" x14ac:dyDescent="0.3">
      <c r="A21" s="1"/>
      <c r="B21" s="28" t="s">
        <v>70</v>
      </c>
      <c r="C21" s="28"/>
      <c r="D21" s="28"/>
      <c r="E21" s="1"/>
    </row>
    <row r="22" spans="1:5" ht="12" customHeight="1" x14ac:dyDescent="0.3">
      <c r="A22" s="1"/>
      <c r="B22" s="28" t="s">
        <v>71</v>
      </c>
      <c r="C22" s="28"/>
      <c r="D22" s="28"/>
      <c r="E22" s="1"/>
    </row>
    <row r="23" spans="1:5" ht="12" customHeight="1" x14ac:dyDescent="0.3">
      <c r="A23" s="1"/>
      <c r="B23" s="28" t="s">
        <v>72</v>
      </c>
      <c r="C23" s="28"/>
      <c r="D23" s="28"/>
      <c r="E23" s="1"/>
    </row>
    <row r="24" spans="1:5" ht="12" customHeight="1" x14ac:dyDescent="0.3">
      <c r="A24" s="1"/>
      <c r="B24" s="28" t="s">
        <v>73</v>
      </c>
      <c r="C24" s="28"/>
      <c r="D24" s="28"/>
      <c r="E24" s="1"/>
    </row>
    <row r="25" spans="1:5" ht="12" customHeight="1" x14ac:dyDescent="0.3">
      <c r="A25" s="1"/>
      <c r="B25" s="28" t="s">
        <v>74</v>
      </c>
      <c r="C25" s="28"/>
      <c r="D25" s="28"/>
      <c r="E25" s="1"/>
    </row>
    <row r="26" spans="1:5" ht="12" customHeight="1" x14ac:dyDescent="0.3">
      <c r="A26" s="1"/>
      <c r="B26" s="28" t="s">
        <v>75</v>
      </c>
      <c r="C26" s="28"/>
      <c r="D26" s="28"/>
      <c r="E26" s="1"/>
    </row>
    <row r="27" spans="1:5" ht="12" customHeight="1" x14ac:dyDescent="0.3">
      <c r="A27" s="1"/>
      <c r="B27" s="28" t="s">
        <v>76</v>
      </c>
      <c r="C27" s="28"/>
      <c r="D27" s="28"/>
      <c r="E27" s="1"/>
    </row>
    <row r="28" spans="1:5" ht="12" customHeight="1" x14ac:dyDescent="0.3">
      <c r="A28" s="1"/>
      <c r="B28" s="28" t="s">
        <v>77</v>
      </c>
      <c r="C28" s="28"/>
      <c r="D28" s="28"/>
      <c r="E28" s="1"/>
    </row>
    <row r="29" spans="1:5" ht="12" customHeight="1" x14ac:dyDescent="0.3">
      <c r="A29" s="1"/>
      <c r="B29" s="28" t="s">
        <v>78</v>
      </c>
      <c r="C29" s="28"/>
      <c r="D29" s="28"/>
      <c r="E29" s="1"/>
    </row>
    <row r="30" spans="1:5" ht="12" customHeight="1" x14ac:dyDescent="0.3">
      <c r="A30" s="1"/>
      <c r="B30" s="28" t="s">
        <v>79</v>
      </c>
      <c r="C30" s="28"/>
      <c r="D30" s="28"/>
      <c r="E30" s="1"/>
    </row>
    <row r="31" spans="1:5" ht="12" customHeight="1" x14ac:dyDescent="0.3">
      <c r="A31" s="1"/>
      <c r="B31" s="28" t="s">
        <v>80</v>
      </c>
      <c r="C31" s="28"/>
      <c r="D31" s="28"/>
      <c r="E31" s="1"/>
    </row>
    <row r="32" spans="1:5" ht="12" customHeight="1" x14ac:dyDescent="0.3">
      <c r="A32" s="1"/>
      <c r="B32" s="28" t="s">
        <v>81</v>
      </c>
      <c r="C32" s="28"/>
      <c r="D32" s="28"/>
      <c r="E32" s="1"/>
    </row>
    <row r="33" spans="1:5" ht="12" customHeight="1" x14ac:dyDescent="0.3">
      <c r="A33" s="1"/>
      <c r="B33" s="28" t="s">
        <v>82</v>
      </c>
      <c r="C33" s="28"/>
      <c r="D33" s="28"/>
      <c r="E33" s="1"/>
    </row>
    <row r="34" spans="1:5" ht="12" customHeight="1" x14ac:dyDescent="0.3">
      <c r="A34" s="1"/>
      <c r="B34" s="28" t="s">
        <v>83</v>
      </c>
      <c r="C34" s="28"/>
      <c r="D34" s="28"/>
      <c r="E34" s="1"/>
    </row>
    <row r="35" spans="1:5" ht="12" customHeight="1" x14ac:dyDescent="0.3">
      <c r="A35" s="1"/>
      <c r="B35" s="28" t="s">
        <v>84</v>
      </c>
      <c r="C35" s="28"/>
      <c r="D35" s="28"/>
      <c r="E35" s="1"/>
    </row>
    <row r="36" spans="1:5" ht="12" customHeight="1" x14ac:dyDescent="0.3">
      <c r="A36" s="1"/>
      <c r="B36" s="28" t="s">
        <v>85</v>
      </c>
      <c r="C36" s="28"/>
      <c r="D36" s="28"/>
      <c r="E36" s="1"/>
    </row>
    <row r="37" spans="1:5" ht="12" customHeight="1" x14ac:dyDescent="0.3">
      <c r="A37" s="1"/>
      <c r="B37" s="28" t="s">
        <v>86</v>
      </c>
      <c r="C37" s="28"/>
      <c r="D37" s="28"/>
      <c r="E37" s="1"/>
    </row>
    <row r="38" spans="1:5" ht="12" customHeight="1" x14ac:dyDescent="0.3">
      <c r="A38" s="1"/>
      <c r="B38" s="28" t="s">
        <v>87</v>
      </c>
      <c r="C38" s="28"/>
      <c r="D38" s="28"/>
      <c r="E38" s="1"/>
    </row>
    <row r="39" spans="1:5" ht="12" customHeight="1" x14ac:dyDescent="0.3">
      <c r="A39" s="1"/>
      <c r="B39" s="28" t="s">
        <v>88</v>
      </c>
      <c r="C39" s="28"/>
      <c r="D39" s="28"/>
      <c r="E39" s="1"/>
    </row>
    <row r="40" spans="1:5" ht="12" customHeight="1" x14ac:dyDescent="0.3">
      <c r="A40" s="1"/>
      <c r="B40" s="28" t="s">
        <v>89</v>
      </c>
      <c r="C40" s="28"/>
      <c r="D40" s="28"/>
      <c r="E40" s="1"/>
    </row>
    <row r="41" spans="1:5" ht="12" customHeight="1" x14ac:dyDescent="0.3">
      <c r="A41" s="1"/>
      <c r="B41" s="28" t="s">
        <v>90</v>
      </c>
      <c r="C41" s="28"/>
      <c r="D41" s="28"/>
      <c r="E41" s="1"/>
    </row>
    <row r="42" spans="1:5" ht="12" customHeight="1" x14ac:dyDescent="0.3">
      <c r="A42" s="1"/>
      <c r="B42" s="28" t="s">
        <v>91</v>
      </c>
      <c r="C42" s="28"/>
      <c r="D42" s="28"/>
      <c r="E42" s="1"/>
    </row>
    <row r="43" spans="1:5" ht="12" customHeight="1" x14ac:dyDescent="0.3">
      <c r="A43" s="1"/>
      <c r="B43" s="28" t="s">
        <v>92</v>
      </c>
      <c r="C43" s="28"/>
      <c r="D43" s="28"/>
      <c r="E43" s="1"/>
    </row>
    <row r="44" spans="1:5" ht="12" customHeight="1" x14ac:dyDescent="0.3">
      <c r="A44" s="1"/>
      <c r="B44" s="28" t="s">
        <v>93</v>
      </c>
      <c r="C44" s="28"/>
      <c r="D44" s="28"/>
      <c r="E44" s="1"/>
    </row>
    <row r="45" spans="1:5" ht="12" customHeight="1" x14ac:dyDescent="0.3">
      <c r="A45" s="1"/>
      <c r="B45" s="28" t="s">
        <v>94</v>
      </c>
      <c r="C45" s="28"/>
      <c r="D45" s="28"/>
      <c r="E45" s="1"/>
    </row>
    <row r="46" spans="1:5" ht="12" customHeight="1" x14ac:dyDescent="0.3">
      <c r="A46" s="1"/>
      <c r="B46" s="28" t="s">
        <v>95</v>
      </c>
      <c r="C46" s="28"/>
      <c r="D46" s="28"/>
      <c r="E46" s="1"/>
    </row>
    <row r="47" spans="1:5" ht="12" customHeight="1" x14ac:dyDescent="0.3">
      <c r="A47" s="1"/>
      <c r="B47" s="28" t="s">
        <v>96</v>
      </c>
      <c r="C47" s="28"/>
      <c r="D47" s="28"/>
      <c r="E47" s="1"/>
    </row>
    <row r="48" spans="1:5" ht="12" customHeight="1" x14ac:dyDescent="0.3">
      <c r="A48" s="1"/>
      <c r="B48" s="28" t="s">
        <v>97</v>
      </c>
      <c r="C48" s="28"/>
      <c r="D48" s="28"/>
      <c r="E48" s="1"/>
    </row>
    <row r="49" spans="1:5" ht="12" customHeight="1" x14ac:dyDescent="0.3">
      <c r="A49" s="1"/>
      <c r="B49" s="28" t="s">
        <v>98</v>
      </c>
      <c r="C49" s="28"/>
      <c r="D49" s="28"/>
      <c r="E49" s="1"/>
    </row>
    <row r="50" spans="1:5" ht="12" customHeight="1" x14ac:dyDescent="0.3">
      <c r="A50" s="1"/>
      <c r="B50" s="28" t="s">
        <v>99</v>
      </c>
      <c r="C50" s="28"/>
      <c r="D50" s="28"/>
      <c r="E50" s="1"/>
    </row>
    <row r="51" spans="1:5" ht="12" customHeight="1" x14ac:dyDescent="0.3">
      <c r="A51" s="1"/>
      <c r="B51" s="28" t="s">
        <v>100</v>
      </c>
      <c r="C51" s="28"/>
      <c r="D51" s="28"/>
      <c r="E51" s="1"/>
    </row>
    <row r="52" spans="1:5" ht="12" customHeight="1" x14ac:dyDescent="0.3">
      <c r="A52" s="1"/>
      <c r="B52" s="28" t="s">
        <v>101</v>
      </c>
      <c r="C52" s="28"/>
      <c r="D52" s="28"/>
      <c r="E52" s="1"/>
    </row>
    <row r="53" spans="1:5" ht="12" customHeight="1" x14ac:dyDescent="0.3">
      <c r="A53" s="1"/>
      <c r="B53" s="28" t="s">
        <v>102</v>
      </c>
      <c r="C53" s="28"/>
      <c r="D53" s="28"/>
      <c r="E53" s="1"/>
    </row>
    <row r="54" spans="1:5" ht="12" customHeight="1" x14ac:dyDescent="0.3">
      <c r="A54" s="1"/>
      <c r="B54" s="28" t="s">
        <v>235</v>
      </c>
      <c r="C54" s="28"/>
      <c r="D54" s="28"/>
      <c r="E54" s="1"/>
    </row>
    <row r="55" spans="1:5" ht="12" customHeight="1" x14ac:dyDescent="0.3">
      <c r="A55" s="1"/>
      <c r="B55" s="28" t="s">
        <v>236</v>
      </c>
      <c r="C55" s="28"/>
      <c r="D55" s="28"/>
      <c r="E55" s="1"/>
    </row>
    <row r="56" spans="1:5" ht="12" customHeight="1" x14ac:dyDescent="0.3">
      <c r="A56" s="1"/>
      <c r="B56" s="28" t="s">
        <v>237</v>
      </c>
      <c r="C56" s="28"/>
      <c r="D56" s="28"/>
      <c r="E56" s="1"/>
    </row>
    <row r="57" spans="1:5" ht="12" customHeight="1" x14ac:dyDescent="0.3">
      <c r="A57" s="1"/>
      <c r="B57" s="28" t="s">
        <v>238</v>
      </c>
      <c r="C57" s="28"/>
      <c r="D57" s="28"/>
      <c r="E57" s="1"/>
    </row>
    <row r="58" spans="1:5" ht="12" customHeight="1" x14ac:dyDescent="0.3">
      <c r="A58" s="1"/>
      <c r="B58" s="28" t="s">
        <v>239</v>
      </c>
      <c r="C58" s="28"/>
      <c r="D58" s="28"/>
      <c r="E58" s="1"/>
    </row>
    <row r="59" spans="1:5" ht="12" customHeight="1" x14ac:dyDescent="0.3">
      <c r="A59" s="1"/>
      <c r="B59" s="28" t="s">
        <v>240</v>
      </c>
      <c r="C59" s="28"/>
      <c r="D59" s="28"/>
      <c r="E59" s="1"/>
    </row>
    <row r="60" spans="1:5" ht="12" customHeight="1" x14ac:dyDescent="0.3">
      <c r="A60" s="1"/>
      <c r="B60" s="28" t="s">
        <v>241</v>
      </c>
      <c r="C60" s="28"/>
      <c r="D60" s="28"/>
      <c r="E60" s="1"/>
    </row>
    <row r="61" spans="1:5" ht="12" customHeight="1" x14ac:dyDescent="0.3">
      <c r="A61" s="1"/>
      <c r="B61" s="28" t="s">
        <v>242</v>
      </c>
      <c r="C61" s="28"/>
      <c r="D61" s="28"/>
      <c r="E61" s="1"/>
    </row>
    <row r="62" spans="1:5" ht="12" customHeight="1" x14ac:dyDescent="0.3">
      <c r="A62" s="1"/>
      <c r="B62" s="28" t="s">
        <v>243</v>
      </c>
      <c r="C62" s="28"/>
      <c r="D62" s="28"/>
      <c r="E62" s="1"/>
    </row>
    <row r="63" spans="1:5" ht="12" customHeight="1" x14ac:dyDescent="0.3">
      <c r="A63" s="1"/>
      <c r="B63" s="28" t="s">
        <v>244</v>
      </c>
      <c r="C63" s="28"/>
      <c r="D63" s="28"/>
      <c r="E63" s="1"/>
    </row>
    <row r="64" spans="1:5" ht="12" customHeight="1" x14ac:dyDescent="0.3">
      <c r="A64" s="1"/>
      <c r="B64" s="28" t="s">
        <v>245</v>
      </c>
      <c r="C64" s="28"/>
      <c r="D64" s="28"/>
      <c r="E64" s="1"/>
    </row>
    <row r="65" spans="1:5" ht="12" customHeight="1" x14ac:dyDescent="0.3">
      <c r="A65" s="1"/>
      <c r="B65" s="28" t="s">
        <v>246</v>
      </c>
      <c r="C65" s="28"/>
      <c r="D65" s="28"/>
      <c r="E65" s="1"/>
    </row>
    <row r="66" spans="1:5" ht="12" customHeight="1" x14ac:dyDescent="0.3">
      <c r="A66" s="1"/>
      <c r="B66" s="28" t="s">
        <v>247</v>
      </c>
      <c r="C66" s="28"/>
      <c r="D66" s="28"/>
      <c r="E66" s="1"/>
    </row>
    <row r="67" spans="1:5" ht="12" customHeight="1" x14ac:dyDescent="0.3">
      <c r="A67" s="1"/>
      <c r="B67" s="28" t="s">
        <v>248</v>
      </c>
      <c r="C67" s="28"/>
      <c r="D67" s="28"/>
      <c r="E67" s="1"/>
    </row>
    <row r="68" spans="1:5" ht="12" customHeight="1" x14ac:dyDescent="0.3">
      <c r="A68" s="1"/>
      <c r="B68" s="28" t="s">
        <v>249</v>
      </c>
      <c r="C68" s="28"/>
      <c r="D68" s="28"/>
      <c r="E68" s="1"/>
    </row>
    <row r="69" spans="1:5" ht="12" customHeight="1" x14ac:dyDescent="0.3">
      <c r="A69" s="1"/>
      <c r="B69" s="28" t="s">
        <v>250</v>
      </c>
      <c r="C69" s="28"/>
      <c r="D69" s="28"/>
      <c r="E69" s="1"/>
    </row>
    <row r="70" spans="1:5" ht="12" customHeight="1" x14ac:dyDescent="0.3">
      <c r="A70" s="1"/>
      <c r="B70" s="28" t="s">
        <v>251</v>
      </c>
      <c r="C70" s="28"/>
      <c r="D70" s="28"/>
      <c r="E70" s="1"/>
    </row>
    <row r="71" spans="1:5" ht="12" customHeight="1" x14ac:dyDescent="0.3">
      <c r="A71" s="1"/>
      <c r="B71" s="28" t="s">
        <v>252</v>
      </c>
      <c r="C71" s="28"/>
      <c r="D71" s="28"/>
      <c r="E71" s="1"/>
    </row>
    <row r="72" spans="1:5" ht="12" customHeight="1" x14ac:dyDescent="0.3">
      <c r="A72" s="1"/>
      <c r="B72" s="28" t="s">
        <v>253</v>
      </c>
      <c r="C72" s="28"/>
      <c r="D72" s="28"/>
      <c r="E72" s="1"/>
    </row>
    <row r="73" spans="1:5" ht="12" customHeight="1" x14ac:dyDescent="0.3">
      <c r="A73" s="1"/>
      <c r="B73" s="28" t="s">
        <v>254</v>
      </c>
      <c r="C73" s="28"/>
      <c r="D73" s="28"/>
      <c r="E73" s="1"/>
    </row>
    <row r="74" spans="1:5" ht="12" customHeight="1" x14ac:dyDescent="0.3">
      <c r="A74" s="1"/>
      <c r="B74" s="28" t="s">
        <v>255</v>
      </c>
      <c r="C74" s="28"/>
      <c r="D74" s="28"/>
      <c r="E74" s="1"/>
    </row>
    <row r="75" spans="1:5" ht="12" customHeight="1" x14ac:dyDescent="0.3">
      <c r="A75" s="1"/>
      <c r="B75" s="28" t="s">
        <v>256</v>
      </c>
      <c r="C75" s="28"/>
      <c r="D75" s="28"/>
      <c r="E75" s="1"/>
    </row>
    <row r="76" spans="1:5" ht="12" customHeight="1" x14ac:dyDescent="0.3">
      <c r="A76" s="1"/>
      <c r="B76" s="28" t="s">
        <v>257</v>
      </c>
      <c r="C76" s="28"/>
      <c r="D76" s="28"/>
      <c r="E76" s="1"/>
    </row>
    <row r="77" spans="1:5" ht="12" customHeight="1" x14ac:dyDescent="0.3">
      <c r="A77" s="1"/>
      <c r="B77" s="28" t="s">
        <v>258</v>
      </c>
      <c r="C77" s="28"/>
      <c r="D77" s="28"/>
      <c r="E77" s="1"/>
    </row>
    <row r="78" spans="1:5" ht="12" customHeight="1" x14ac:dyDescent="0.3">
      <c r="A78" s="1"/>
      <c r="B78" s="28" t="s">
        <v>259</v>
      </c>
      <c r="C78" s="28"/>
      <c r="D78" s="28"/>
      <c r="E78" s="1"/>
    </row>
    <row r="79" spans="1:5" ht="12" customHeight="1" x14ac:dyDescent="0.3">
      <c r="A79" s="1"/>
      <c r="B79" s="28" t="s">
        <v>260</v>
      </c>
      <c r="C79" s="28"/>
      <c r="D79" s="28"/>
      <c r="E79" s="1"/>
    </row>
    <row r="80" spans="1:5" ht="12" customHeight="1" x14ac:dyDescent="0.3">
      <c r="A80" s="1"/>
      <c r="B80" s="28" t="s">
        <v>261</v>
      </c>
      <c r="C80" s="28"/>
      <c r="D80" s="28"/>
      <c r="E80" s="1"/>
    </row>
    <row r="81" spans="1:5" ht="12" customHeight="1" x14ac:dyDescent="0.3">
      <c r="A81" s="1"/>
      <c r="B81" s="28" t="s">
        <v>262</v>
      </c>
      <c r="C81" s="28"/>
      <c r="D81" s="28"/>
      <c r="E81" s="1"/>
    </row>
    <row r="82" spans="1:5" ht="12" customHeight="1" x14ac:dyDescent="0.3">
      <c r="A82" s="1"/>
      <c r="B82" s="28" t="s">
        <v>263</v>
      </c>
      <c r="C82" s="28"/>
      <c r="D82" s="28"/>
      <c r="E82" s="1"/>
    </row>
    <row r="83" spans="1:5" ht="12" customHeight="1" x14ac:dyDescent="0.3">
      <c r="A83" s="1"/>
      <c r="B83" s="28" t="s">
        <v>264</v>
      </c>
      <c r="C83" s="28"/>
      <c r="D83" s="28"/>
      <c r="E83" s="1"/>
    </row>
    <row r="84" spans="1:5" ht="12" customHeight="1" x14ac:dyDescent="0.3">
      <c r="A84" s="1"/>
      <c r="B84" s="28" t="s">
        <v>265</v>
      </c>
      <c r="C84" s="28"/>
      <c r="D84" s="28"/>
      <c r="E84" s="1"/>
    </row>
    <row r="85" spans="1:5" ht="12" customHeight="1" x14ac:dyDescent="0.3">
      <c r="A85" s="1"/>
      <c r="B85" s="28" t="s">
        <v>266</v>
      </c>
      <c r="C85" s="28"/>
      <c r="D85" s="28"/>
      <c r="E85" s="1"/>
    </row>
    <row r="86" spans="1:5" ht="12" customHeight="1" x14ac:dyDescent="0.3">
      <c r="A86" s="1"/>
      <c r="B86" s="28" t="s">
        <v>267</v>
      </c>
      <c r="C86" s="28"/>
      <c r="D86" s="28"/>
      <c r="E86" s="1"/>
    </row>
    <row r="87" spans="1:5" ht="12" customHeight="1" x14ac:dyDescent="0.3">
      <c r="A87" s="1"/>
      <c r="B87" s="28" t="s">
        <v>268</v>
      </c>
      <c r="C87" s="28"/>
      <c r="D87" s="28"/>
      <c r="E87" s="1"/>
    </row>
    <row r="88" spans="1:5" ht="12" customHeight="1" x14ac:dyDescent="0.3">
      <c r="A88" s="1"/>
      <c r="B88" s="28" t="s">
        <v>269</v>
      </c>
      <c r="C88" s="28"/>
      <c r="D88" s="28"/>
      <c r="E88" s="1"/>
    </row>
    <row r="89" spans="1:5" ht="12" customHeight="1" x14ac:dyDescent="0.3">
      <c r="A89" s="1"/>
      <c r="B89" s="28" t="s">
        <v>270</v>
      </c>
      <c r="C89" s="28"/>
      <c r="D89" s="28"/>
      <c r="E89" s="1"/>
    </row>
    <row r="90" spans="1:5" ht="12" customHeight="1" x14ac:dyDescent="0.3">
      <c r="A90" s="1"/>
      <c r="B90" s="28" t="s">
        <v>271</v>
      </c>
      <c r="C90" s="28"/>
      <c r="D90" s="28"/>
      <c r="E90" s="1"/>
    </row>
    <row r="91" spans="1:5" ht="12" customHeight="1" x14ac:dyDescent="0.3">
      <c r="A91" s="1"/>
      <c r="B91" s="28" t="s">
        <v>272</v>
      </c>
      <c r="C91" s="28"/>
      <c r="D91" s="28"/>
      <c r="E91" s="1"/>
    </row>
    <row r="92" spans="1:5" ht="12" customHeight="1" x14ac:dyDescent="0.3">
      <c r="A92" s="1"/>
      <c r="B92" s="28" t="s">
        <v>273</v>
      </c>
      <c r="C92" s="28"/>
      <c r="D92" s="28"/>
      <c r="E92" s="1"/>
    </row>
    <row r="93" spans="1:5" ht="12" customHeight="1" x14ac:dyDescent="0.3">
      <c r="A93" s="1"/>
      <c r="B93" s="28" t="s">
        <v>274</v>
      </c>
      <c r="C93" s="28"/>
      <c r="D93" s="28"/>
      <c r="E93" s="1"/>
    </row>
    <row r="94" spans="1:5" ht="12" customHeight="1" x14ac:dyDescent="0.3">
      <c r="A94" s="1"/>
      <c r="B94" s="28" t="s">
        <v>275</v>
      </c>
      <c r="C94" s="28"/>
      <c r="D94" s="28"/>
      <c r="E94" s="1"/>
    </row>
    <row r="95" spans="1:5" ht="12" customHeight="1" x14ac:dyDescent="0.3">
      <c r="A95" s="1"/>
      <c r="B95" s="28" t="s">
        <v>276</v>
      </c>
      <c r="C95" s="28"/>
      <c r="D95" s="28"/>
      <c r="E95" s="1"/>
    </row>
    <row r="96" spans="1:5" ht="12" customHeight="1" x14ac:dyDescent="0.3">
      <c r="A96" s="1"/>
      <c r="B96" s="28" t="s">
        <v>277</v>
      </c>
      <c r="C96" s="28"/>
      <c r="D96" s="28"/>
      <c r="E96" s="1"/>
    </row>
    <row r="97" spans="1:5" ht="12" customHeight="1" x14ac:dyDescent="0.3">
      <c r="A97" s="1"/>
      <c r="B97" s="28" t="s">
        <v>278</v>
      </c>
      <c r="C97" s="28"/>
      <c r="D97" s="28"/>
      <c r="E97" s="1"/>
    </row>
    <row r="98" spans="1:5" ht="12" customHeight="1" x14ac:dyDescent="0.3">
      <c r="A98" s="1"/>
      <c r="B98" s="28" t="s">
        <v>279</v>
      </c>
      <c r="C98" s="28"/>
      <c r="D98" s="28"/>
      <c r="E98" s="1"/>
    </row>
    <row r="99" spans="1:5" ht="12" customHeight="1" x14ac:dyDescent="0.3">
      <c r="A99" s="1"/>
      <c r="B99" s="28" t="s">
        <v>280</v>
      </c>
      <c r="C99" s="28"/>
      <c r="D99" s="28"/>
      <c r="E99" s="1"/>
    </row>
    <row r="100" spans="1:5" ht="12" customHeight="1" x14ac:dyDescent="0.3">
      <c r="A100" s="1"/>
      <c r="B100" s="28" t="s">
        <v>281</v>
      </c>
      <c r="C100" s="28"/>
      <c r="D100" s="28"/>
      <c r="E100" s="1"/>
    </row>
    <row r="101" spans="1:5" ht="12" customHeight="1" x14ac:dyDescent="0.3">
      <c r="A101" s="1"/>
      <c r="B101" s="28" t="s">
        <v>282</v>
      </c>
      <c r="C101" s="28"/>
      <c r="D101" s="28"/>
      <c r="E101" s="1"/>
    </row>
    <row r="102" spans="1:5" ht="12" customHeight="1" x14ac:dyDescent="0.3">
      <c r="A102" s="1"/>
      <c r="B102" s="28" t="s">
        <v>283</v>
      </c>
      <c r="C102" s="28"/>
      <c r="D102" s="28"/>
      <c r="E102" s="1"/>
    </row>
    <row r="103" spans="1:5" ht="12" customHeight="1" x14ac:dyDescent="0.3">
      <c r="A103" s="1"/>
      <c r="B103" s="28" t="s">
        <v>284</v>
      </c>
      <c r="C103" s="28"/>
      <c r="D103" s="28"/>
      <c r="E103" s="1"/>
    </row>
    <row r="104" spans="1:5" ht="12" customHeight="1" x14ac:dyDescent="0.3">
      <c r="A104" s="1"/>
      <c r="B104" s="1"/>
      <c r="C104" s="1"/>
      <c r="D104" s="1"/>
      <c r="E104" s="1"/>
    </row>
    <row r="105" spans="1:5" ht="12" customHeight="1" x14ac:dyDescent="0.3">
      <c r="A105" s="1"/>
      <c r="B105" s="1"/>
      <c r="C105" s="1"/>
      <c r="D105" s="1"/>
      <c r="E105" s="1"/>
    </row>
  </sheetData>
  <sheetProtection sheet="1" objects="1" scenarios="1"/>
  <mergeCells count="1">
    <mergeCell ref="B1:D1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9</vt:i4>
      </vt:variant>
    </vt:vector>
  </HeadingPairs>
  <TitlesOfParts>
    <vt:vector size="12" baseType="lpstr">
      <vt:lpstr>PFC-4064</vt:lpstr>
      <vt:lpstr>Device Database</vt:lpstr>
      <vt:lpstr>User Defined</vt:lpstr>
      <vt:lpstr>Conv_Detectors</vt:lpstr>
      <vt:lpstr>Horn_Strobes</vt:lpstr>
      <vt:lpstr>Horns</vt:lpstr>
      <vt:lpstr>MiniHorns</vt:lpstr>
      <vt:lpstr>Other_Notification</vt:lpstr>
      <vt:lpstr>PLINK_Devices</vt:lpstr>
      <vt:lpstr>'PFC-4064'!Print_Area</vt:lpstr>
      <vt:lpstr>Strobes</vt:lpstr>
      <vt:lpstr>User_Defined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Craig Summers</dc:creator>
  <cp:lastModifiedBy>Rachael Miller</cp:lastModifiedBy>
  <cp:lastPrinted>2022-02-21T19:46:12Z</cp:lastPrinted>
  <dcterms:created xsi:type="dcterms:W3CDTF">2011-12-25T02:49:30Z</dcterms:created>
  <dcterms:modified xsi:type="dcterms:W3CDTF">2022-11-17T21:09:41Z</dcterms:modified>
</cp:coreProperties>
</file>