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265" yWindow="225" windowWidth="19140" windowHeight="11640"/>
  </bookViews>
  <sheets>
    <sheet name="PFC-6075" sheetId="1" r:id="rId1"/>
    <sheet name="Device Database" sheetId="6" state="hidden" r:id="rId2"/>
    <sheet name="User Defined" sheetId="9" r:id="rId3"/>
  </sheets>
  <definedNames>
    <definedName name="Conv_Detectors">'Device Database'!$B$329:$B$332</definedName>
    <definedName name="Horn_Strobes">'Device Database'!$B$4:$B$143</definedName>
    <definedName name="Horns">'Device Database'!$B$282:$B$294</definedName>
    <definedName name="MiniHorns">'Device Database'!$B$300:$B$303</definedName>
    <definedName name="Other_Notification">'Device Database'!$B$309:$B$313</definedName>
    <definedName name="PLINK_Devices">'Device Database'!$B$338:$B$340</definedName>
    <definedName name="_xlnm.Print_Area" localSheetId="0">'PFC-6075'!$A$1:$J$185</definedName>
    <definedName name="SLC_Aux_Power">'Device Database'!$B$318:$B$322</definedName>
    <definedName name="Strobes">'Device Database'!$B$150:$B$276</definedName>
    <definedName name="User_Defined">'User Defined'!$B$4:$B$103</definedName>
  </definedNames>
  <calcPr calcId="125725"/>
</workbook>
</file>

<file path=xl/calcChain.xml><?xml version="1.0" encoding="utf-8"?>
<calcChain xmlns="http://schemas.openxmlformats.org/spreadsheetml/2006/main">
  <c r="I20" i="1"/>
  <c r="G20"/>
  <c r="I47"/>
  <c r="G47"/>
  <c r="I48"/>
  <c r="G48"/>
  <c r="D84"/>
  <c r="D85"/>
  <c r="I141"/>
  <c r="G141"/>
  <c r="I94"/>
  <c r="G94"/>
  <c r="D74"/>
  <c r="D73"/>
  <c r="C74"/>
  <c r="C73"/>
  <c r="D68"/>
  <c r="D67"/>
  <c r="C68"/>
  <c r="C67"/>
  <c r="G61"/>
  <c r="G59"/>
  <c r="I21"/>
  <c r="I78"/>
  <c r="G21"/>
  <c r="G78"/>
  <c r="C184"/>
  <c r="I183"/>
  <c r="G183"/>
  <c r="I182"/>
  <c r="G182"/>
  <c r="I181"/>
  <c r="G181"/>
  <c r="I180"/>
  <c r="G180"/>
  <c r="I179"/>
  <c r="G179"/>
  <c r="H178"/>
  <c r="I178"/>
  <c r="F178"/>
  <c r="G178" s="1"/>
  <c r="H177"/>
  <c r="I177" s="1"/>
  <c r="F177"/>
  <c r="G177"/>
  <c r="H176"/>
  <c r="I176"/>
  <c r="F176"/>
  <c r="G176" s="1"/>
  <c r="H175"/>
  <c r="I175" s="1"/>
  <c r="F175"/>
  <c r="G175"/>
  <c r="H174"/>
  <c r="I174"/>
  <c r="I184" s="1"/>
  <c r="I74" s="1"/>
  <c r="F174"/>
  <c r="G174" s="1"/>
  <c r="D170"/>
  <c r="F170"/>
  <c r="D168"/>
  <c r="I165"/>
  <c r="C162"/>
  <c r="I161"/>
  <c r="G161"/>
  <c r="I160"/>
  <c r="G160"/>
  <c r="I159"/>
  <c r="G159"/>
  <c r="I158"/>
  <c r="G158"/>
  <c r="I157"/>
  <c r="G157"/>
  <c r="H156"/>
  <c r="I156" s="1"/>
  <c r="F156"/>
  <c r="G156" s="1"/>
  <c r="H155"/>
  <c r="I155" s="1"/>
  <c r="F155"/>
  <c r="G155" s="1"/>
  <c r="H154"/>
  <c r="I154" s="1"/>
  <c r="F154"/>
  <c r="G154" s="1"/>
  <c r="H153"/>
  <c r="I153" s="1"/>
  <c r="F153"/>
  <c r="G153" s="1"/>
  <c r="H152"/>
  <c r="I152" s="1"/>
  <c r="I162" s="1"/>
  <c r="I73" s="1"/>
  <c r="F152"/>
  <c r="G152" s="1"/>
  <c r="D148"/>
  <c r="F148"/>
  <c r="D146"/>
  <c r="I143"/>
  <c r="I61"/>
  <c r="I89"/>
  <c r="I85"/>
  <c r="G85"/>
  <c r="I55"/>
  <c r="I56"/>
  <c r="D123"/>
  <c r="F123"/>
  <c r="D101"/>
  <c r="F101"/>
  <c r="C137"/>
  <c r="I136"/>
  <c r="G136"/>
  <c r="I135"/>
  <c r="G135"/>
  <c r="I134"/>
  <c r="G134"/>
  <c r="I133"/>
  <c r="G133"/>
  <c r="I132"/>
  <c r="G132"/>
  <c r="H131"/>
  <c r="I131" s="1"/>
  <c r="F131"/>
  <c r="G131" s="1"/>
  <c r="H130"/>
  <c r="I130"/>
  <c r="F130"/>
  <c r="G130"/>
  <c r="H129"/>
  <c r="I129" s="1"/>
  <c r="F129"/>
  <c r="G129" s="1"/>
  <c r="H128"/>
  <c r="I128"/>
  <c r="F128"/>
  <c r="G128"/>
  <c r="H127"/>
  <c r="I127" s="1"/>
  <c r="I137" s="1"/>
  <c r="I68" s="1"/>
  <c r="F127"/>
  <c r="G127" s="1"/>
  <c r="D121"/>
  <c r="I118"/>
  <c r="G58"/>
  <c r="G57"/>
  <c r="G56"/>
  <c r="G55"/>
  <c r="I45"/>
  <c r="I46"/>
  <c r="I49"/>
  <c r="I50"/>
  <c r="I51"/>
  <c r="I52"/>
  <c r="I53"/>
  <c r="I54"/>
  <c r="I57"/>
  <c r="I58"/>
  <c r="I59"/>
  <c r="I60"/>
  <c r="I44"/>
  <c r="I110"/>
  <c r="I111"/>
  <c r="I112"/>
  <c r="I113"/>
  <c r="I114"/>
  <c r="G110"/>
  <c r="G111"/>
  <c r="G112"/>
  <c r="G113"/>
  <c r="G114"/>
  <c r="C115"/>
  <c r="F106"/>
  <c r="G106" s="1"/>
  <c r="F107"/>
  <c r="G107"/>
  <c r="F108"/>
  <c r="G108"/>
  <c r="F109"/>
  <c r="G109" s="1"/>
  <c r="F105"/>
  <c r="G105" s="1"/>
  <c r="H105"/>
  <c r="I105"/>
  <c r="H106"/>
  <c r="I106"/>
  <c r="I115" s="1"/>
  <c r="I67" s="1"/>
  <c r="H107"/>
  <c r="I107" s="1"/>
  <c r="H108"/>
  <c r="I108" s="1"/>
  <c r="H109"/>
  <c r="I109"/>
  <c r="I96"/>
  <c r="D99"/>
  <c r="I27"/>
  <c r="I30"/>
  <c r="I31"/>
  <c r="I26"/>
  <c r="I25"/>
  <c r="G27"/>
  <c r="G30"/>
  <c r="G31"/>
  <c r="G26"/>
  <c r="G25"/>
  <c r="I43"/>
  <c r="I62"/>
  <c r="I80"/>
  <c r="G44"/>
  <c r="G45"/>
  <c r="G46"/>
  <c r="G49"/>
  <c r="G50"/>
  <c r="G51"/>
  <c r="G52"/>
  <c r="G53"/>
  <c r="G54"/>
  <c r="G43"/>
  <c r="G62"/>
  <c r="G80"/>
  <c r="G40"/>
  <c r="G79"/>
  <c r="I40"/>
  <c r="I79"/>
  <c r="G115" l="1"/>
  <c r="G67" s="1"/>
  <c r="G69" s="1"/>
  <c r="G81" s="1"/>
  <c r="G101"/>
  <c r="H101" s="1"/>
  <c r="G162"/>
  <c r="G73" s="1"/>
  <c r="G148"/>
  <c r="H148" s="1"/>
  <c r="I75"/>
  <c r="I82" s="1"/>
  <c r="I69"/>
  <c r="I81" s="1"/>
  <c r="G137"/>
  <c r="G68" s="1"/>
  <c r="G123"/>
  <c r="H123" s="1"/>
  <c r="G184"/>
  <c r="G74" s="1"/>
  <c r="G170"/>
  <c r="H170" s="1"/>
  <c r="G84" l="1"/>
  <c r="G86" s="1"/>
  <c r="G75"/>
  <c r="G82" s="1"/>
  <c r="I84"/>
  <c r="I86" s="1"/>
  <c r="I88" s="1"/>
  <c r="I90" s="1"/>
</calcChain>
</file>

<file path=xl/comments1.xml><?xml version="1.0" encoding="utf-8"?>
<comments xmlns="http://schemas.openxmlformats.org/spreadsheetml/2006/main">
  <authors>
    <author>Craig Summers</author>
  </authors>
  <commentList>
    <comment ref="I101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23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48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70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<sst xmlns="http://schemas.openxmlformats.org/spreadsheetml/2006/main" count="738" uniqueCount="580">
  <si>
    <t>Qty</t>
  </si>
  <si>
    <t>Part #</t>
  </si>
  <si>
    <t>Desc</t>
  </si>
  <si>
    <t>*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</si>
  <si>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</si>
  <si>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</si>
  <si>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</si>
  <si>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</si>
  <si>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</si>
  <si>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</si>
  <si>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</si>
  <si>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</si>
  <si>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</si>
  <si>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P-LINK (RS-485)</t>
  </si>
  <si>
    <t>UD-1000</t>
  </si>
  <si>
    <t>CA-6075</t>
  </si>
  <si>
    <t>PSN-1000(E)</t>
  </si>
  <si>
    <t>DACT</t>
  </si>
  <si>
    <t>LCD Annunciator</t>
  </si>
  <si>
    <t>Class A Module</t>
  </si>
  <si>
    <t>Power Expander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</si>
  <si>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</si>
  <si>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</si>
  <si>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</si>
  <si>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</si>
  <si>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</si>
  <si>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</si>
  <si>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</si>
  <si>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</si>
  <si>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</si>
  <si>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</si>
  <si>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</si>
  <si>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</si>
  <si>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</si>
  <si>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</si>
  <si>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</si>
  <si>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>PSA</t>
  </si>
  <si>
    <t>PSHA</t>
  </si>
  <si>
    <t>RHA</t>
  </si>
  <si>
    <t>FHA</t>
  </si>
  <si>
    <t>MCM</t>
  </si>
  <si>
    <t>SCM-4</t>
  </si>
  <si>
    <t>DCM-4</t>
  </si>
  <si>
    <t>TRM-4</t>
  </si>
  <si>
    <t>Analog Photo Smoke</t>
  </si>
  <si>
    <t>Analog Photo Smoke/Heat</t>
  </si>
  <si>
    <t>Analog Rate of Rise Heat</t>
  </si>
  <si>
    <t>Analog Fixed Temp Heat</t>
  </si>
  <si>
    <t>Mini Contact Input Module</t>
  </si>
  <si>
    <t>Single Contact Input Module</t>
  </si>
  <si>
    <t>Dual Contact Input Module</t>
  </si>
  <si>
    <t>Twin Relay Output Module</t>
  </si>
  <si>
    <t>Monitored Output Module</t>
  </si>
  <si>
    <t>Detector Base w/Relay</t>
  </si>
  <si>
    <t>Detector Base w/Sounder</t>
  </si>
  <si>
    <t>Analog Addressable FACP</t>
  </si>
  <si>
    <t xml:space="preserve">P-LINK Standby: </t>
  </si>
  <si>
    <t xml:space="preserve">P-LINK Alarm: </t>
  </si>
  <si>
    <t xml:space="preserve">SLC Standby: </t>
  </si>
  <si>
    <t xml:space="preserve">SLC Alarm: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</si>
  <si>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</si>
  <si>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</si>
  <si>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</si>
  <si>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</si>
  <si>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</si>
  <si>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</si>
  <si>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</si>
  <si>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</si>
  <si>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</si>
  <si>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</si>
  <si>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</si>
  <si>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</si>
  <si>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</si>
  <si>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</si>
  <si>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</si>
  <si>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</si>
  <si>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</si>
  <si>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</si>
  <si>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</si>
  <si>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</si>
  <si>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</si>
  <si>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</si>
  <si>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</si>
  <si>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</si>
  <si>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</si>
  <si>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</si>
  <si>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</si>
  <si>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</si>
  <si>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</si>
  <si>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</si>
  <si>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</si>
  <si>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</si>
  <si>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</si>
  <si>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</si>
  <si>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</si>
  <si>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</si>
  <si>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</si>
  <si>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</si>
  <si>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</si>
  <si>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</si>
  <si>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</si>
  <si>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</si>
  <si>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</si>
  <si>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</si>
  <si>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</si>
  <si>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</si>
  <si>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</si>
  <si>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</si>
  <si>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</si>
  <si>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</si>
  <si>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</si>
  <si>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</si>
  <si>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</si>
  <si>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</si>
  <si>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</si>
  <si>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</si>
  <si>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</si>
  <si>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</si>
  <si>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</si>
  <si>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</si>
  <si>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</si>
  <si>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</si>
  <si>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</si>
  <si>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</si>
  <si>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</si>
  <si>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</si>
  <si>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</si>
  <si>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</si>
  <si>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</si>
  <si>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</si>
  <si>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</si>
  <si>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</si>
  <si>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</si>
  <si>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</si>
  <si>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</si>
  <si>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</si>
  <si>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</si>
  <si>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</si>
  <si>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</si>
  <si>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</si>
  <si>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</si>
  <si>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</si>
  <si>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</si>
  <si>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</si>
  <si>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</si>
  <si>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</si>
  <si>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</si>
  <si>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</si>
  <si>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</si>
  <si>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</si>
  <si>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</si>
  <si>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</si>
  <si>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</si>
  <si>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</si>
  <si>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Potter HP-25T MiniHorn, Synchable</t>
  </si>
  <si>
    <t>Horn Strobes</t>
  </si>
  <si>
    <t>MiniHorns</t>
  </si>
  <si>
    <t>Lookup Type</t>
  </si>
  <si>
    <t>Notification</t>
  </si>
  <si>
    <t>Conventional Zone Input Mod</t>
  </si>
  <si>
    <t>Doors (Low AC Drop)</t>
  </si>
  <si>
    <t>Potter MH-12/24 MiniHorn</t>
  </si>
  <si>
    <t>Potter H-1224 Horn, Hi db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</si>
  <si>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</si>
  <si>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</si>
  <si>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</si>
  <si>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</si>
  <si>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</si>
  <si>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</si>
  <si>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</si>
  <si>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</si>
  <si>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</si>
  <si>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t>ARB *</t>
  </si>
  <si>
    <t>ASB *</t>
  </si>
  <si>
    <t>MOM-4 *</t>
  </si>
  <si>
    <t>CIZM-4 *</t>
  </si>
  <si>
    <t>NAC 2</t>
  </si>
  <si>
    <r>
      <t xml:space="preserve">Max Load </t>
    </r>
    <r>
      <rPr>
        <b/>
        <sz val="8"/>
        <color indexed="9"/>
        <rFont val="Calibri"/>
        <family val="2"/>
      </rPr>
      <t>(amps)</t>
    </r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</si>
  <si>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</si>
  <si>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</si>
  <si>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</si>
  <si>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</si>
  <si>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</si>
  <si>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</si>
  <si>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</si>
  <si>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</si>
  <si>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</si>
  <si>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</si>
  <si>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</si>
  <si>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</si>
  <si>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</si>
  <si>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</si>
  <si>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</si>
  <si>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</si>
  <si>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</si>
  <si>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</si>
  <si>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</si>
  <si>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</si>
  <si>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</si>
  <si>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</si>
  <si>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</si>
  <si>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</si>
  <si>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</si>
  <si>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</si>
  <si>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</si>
  <si>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</si>
  <si>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</si>
  <si>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</si>
  <si>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</si>
  <si>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</si>
  <si>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</si>
  <si>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</si>
  <si>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</si>
  <si>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</si>
  <si>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</si>
  <si>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</si>
  <si>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</si>
  <si>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</si>
  <si>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</si>
  <si>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</si>
  <si>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</si>
  <si>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</si>
  <si>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</si>
  <si>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</si>
  <si>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</si>
  <si>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</si>
  <si>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</si>
  <si>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</si>
  <si>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</si>
  <si>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</si>
  <si>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</si>
  <si>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</si>
  <si>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</si>
  <si>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</si>
  <si>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</si>
  <si>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</si>
  <si>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</si>
  <si>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</si>
  <si>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</si>
  <si>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</si>
  <si>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</si>
  <si>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</si>
  <si>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</si>
  <si>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</si>
  <si>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</si>
  <si>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</si>
  <si>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</si>
  <si>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</si>
  <si>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</si>
  <si>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</si>
  <si>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</si>
  <si>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</si>
  <si>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</si>
  <si>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</si>
  <si>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</si>
  <si>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</si>
  <si>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</si>
  <si>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</si>
  <si>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</si>
  <si>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</si>
  <si>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</si>
  <si>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</si>
  <si>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</si>
  <si>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</si>
  <si>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</si>
  <si>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</si>
  <si>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</si>
  <si>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</si>
  <si>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Potter MBA-248 Bell</t>
  </si>
  <si>
    <t>Potter MBA-2410 Bell</t>
  </si>
  <si>
    <t>Potter MBA-246 Bell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</si>
  <si>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</si>
  <si>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</si>
  <si>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</si>
  <si>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</si>
  <si>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</si>
  <si>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</si>
  <si>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</si>
  <si>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</si>
  <si>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</si>
  <si>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</si>
  <si>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</si>
  <si>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</si>
  <si>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</si>
  <si>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</si>
  <si>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</si>
  <si>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</si>
  <si>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</si>
  <si>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</si>
  <si>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</si>
  <si>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</si>
  <si>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</si>
  <si>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</si>
  <si>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</si>
  <si>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</si>
  <si>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</si>
  <si>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</si>
  <si>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</si>
  <si>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</si>
  <si>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</si>
  <si>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</si>
  <si>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</si>
  <si>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</si>
  <si>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</si>
  <si>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</si>
  <si>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</si>
  <si>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</si>
  <si>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</si>
  <si>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</si>
  <si>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</si>
  <si>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</si>
  <si>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</si>
  <si>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</si>
  <si>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</si>
  <si>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</si>
  <si>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</si>
  <si>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</si>
  <si>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</si>
  <si>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</si>
  <si>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</si>
  <si>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</si>
  <si>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</si>
  <si>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</si>
  <si>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</si>
  <si>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</si>
  <si>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Potter CO-12/24 CO Detector</t>
  </si>
  <si>
    <t>Potter PS-24H Photo/Heat Det</t>
  </si>
  <si>
    <t>Potter PS-24 Photo Smoke Det</t>
  </si>
  <si>
    <t>Other Notification</t>
  </si>
  <si>
    <t>Conventional Detectors</t>
  </si>
  <si>
    <t>Federal FHEX Explsn Proof Horn</t>
  </si>
  <si>
    <t>Federal FSEX Explsn Proof Strobe</t>
  </si>
  <si>
    <t>Potter ASB Det Base w/Sounder</t>
  </si>
  <si>
    <t>Potter CIZM-4 Conv Zone Class A</t>
  </si>
  <si>
    <t>User Defined Parts</t>
  </si>
  <si>
    <t>SCI **</t>
  </si>
  <si>
    <t>AIB **</t>
  </si>
  <si>
    <t>**</t>
  </si>
  <si>
    <t>Requires Aux Power (Configure Below)</t>
  </si>
  <si>
    <t>See the installation manual for special considerations when installing AIB, SCI devices on Class B loops.</t>
  </si>
  <si>
    <t>SLC Devices</t>
  </si>
  <si>
    <t>to these bottom 5 rows</t>
  </si>
  <si>
    <t>User can add devices on the fly</t>
  </si>
  <si>
    <t>(No lookup function)</t>
  </si>
  <si>
    <t>NAC Circuits (See NAC Configuration below)</t>
  </si>
  <si>
    <t>I/O Circuits (See I/O Configuration below)</t>
  </si>
  <si>
    <t>Polarity Reversal</t>
  </si>
  <si>
    <t>Contact Input</t>
  </si>
  <si>
    <t>I/O 1</t>
  </si>
  <si>
    <t>I/O 2</t>
  </si>
  <si>
    <t>I/O Standby:</t>
  </si>
  <si>
    <t>I/O Alarm:</t>
  </si>
  <si>
    <t>NAC Circuit Configuration &amp; Voltage Drop</t>
  </si>
  <si>
    <t>I/O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</si>
  <si>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</si>
  <si>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</si>
  <si>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</si>
  <si>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</si>
  <si>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P-Link Current: </t>
  </si>
  <si>
    <t xml:space="preserve">SLC Device Current: </t>
  </si>
  <si>
    <t xml:space="preserve">NAC Circuit Current: </t>
  </si>
  <si>
    <t xml:space="preserve">I/O Circuit Current: </t>
  </si>
  <si>
    <t xml:space="preserve">Installed By: </t>
  </si>
  <si>
    <t xml:space="preserve">Designed By: </t>
  </si>
  <si>
    <t>(Current draws listed are 2400/3000HZ Temporal audible setting)</t>
  </si>
  <si>
    <t>Short Circuit Isolator (Class A)</t>
  </si>
  <si>
    <t>Detector Base w/Isolator (Class A)</t>
  </si>
  <si>
    <t>Current Draw from Install Manual</t>
  </si>
  <si>
    <t>SCI/AIB Class B **</t>
  </si>
  <si>
    <t>(Maximum current draw on P-Link limited to 1 Amp)</t>
  </si>
  <si>
    <t>User assumes all responsibility to ensure the quantities and current draw values in this worksheet are accurate prior to submittal.</t>
  </si>
  <si>
    <t>SLC Loop Alarm LED Current</t>
  </si>
  <si>
    <t xml:space="preserve">SLC Type: </t>
  </si>
  <si>
    <t>Class B</t>
  </si>
  <si>
    <t>Class A</t>
  </si>
  <si>
    <t xml:space="preserve">SLC Loop Type: </t>
  </si>
  <si>
    <t xml:space="preserve">Point Capacity Needed: </t>
  </si>
  <si>
    <t xml:space="preserve">Point Capacity Actual: </t>
  </si>
  <si>
    <t>Note: The cabinet will house two 8 AH or 18 AH batteries.  The charging circuit is rated for up to two 55 AH batteries.</t>
  </si>
  <si>
    <t xml:space="preserve">Batt Efficiency: </t>
  </si>
  <si>
    <t>PLINK Devices</t>
  </si>
  <si>
    <t>DRV-50 LED Power</t>
  </si>
  <si>
    <t>LED-16 LED Power</t>
  </si>
  <si>
    <t>RLY-5 Power</t>
  </si>
  <si>
    <t>LED-16</t>
  </si>
  <si>
    <t>LED Annunciator</t>
  </si>
  <si>
    <t>LED Annunciator LED Power*</t>
  </si>
  <si>
    <t>RLY-5</t>
  </si>
  <si>
    <t>DRV-50</t>
  </si>
  <si>
    <t>FCB-1000</t>
  </si>
  <si>
    <t>FIB-1000</t>
  </si>
  <si>
    <t>SPG-1000</t>
  </si>
  <si>
    <t xml:space="preserve">Relay Expander </t>
  </si>
  <si>
    <t>LED Driver Module</t>
  </si>
  <si>
    <t>LED Driver Module LED Power*</t>
  </si>
  <si>
    <t>Fire Communications Bridge</t>
  </si>
  <si>
    <t>Serial Parallel Gateway</t>
  </si>
  <si>
    <t>Fiber Interface Board</t>
  </si>
  <si>
    <t>APS-SA/APS-DA</t>
  </si>
  <si>
    <t>Addressable Pull Station Single/Dual Action</t>
  </si>
  <si>
    <t>*Only enter quantity if PLINK power is being used to power devices</t>
  </si>
  <si>
    <t>Relay Expander Power*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</si>
  <si>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</si>
  <si>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</si>
  <si>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</si>
  <si>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</si>
  <si>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</si>
  <si>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</si>
  <si>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</si>
  <si>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</si>
  <si>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</si>
  <si>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</si>
  <si>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</si>
  <si>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</si>
  <si>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</si>
  <si>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</si>
  <si>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</si>
  <si>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</si>
  <si>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</si>
  <si>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</si>
  <si>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</si>
  <si>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</si>
  <si>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</si>
  <si>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</si>
  <si>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</si>
  <si>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</si>
  <si>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</si>
  <si>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</si>
  <si>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</si>
  <si>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</si>
  <si>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</si>
  <si>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</si>
  <si>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</si>
  <si>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</si>
  <si>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</si>
  <si>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</si>
  <si>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</si>
  <si>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</si>
  <si>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</si>
  <si>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</si>
  <si>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</si>
  <si>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</si>
  <si>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</si>
  <si>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</si>
  <si>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</si>
  <si>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</si>
  <si>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</si>
  <si>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</si>
  <si>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</si>
  <si>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</si>
  <si>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</si>
  <si>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</si>
  <si>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</si>
  <si>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</si>
  <si>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</si>
  <si>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</si>
  <si>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</si>
  <si>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</si>
  <si>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</si>
  <si>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</si>
  <si>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</si>
  <si>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</si>
  <si>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</si>
  <si>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</si>
  <si>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</si>
  <si>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</si>
  <si>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</si>
  <si>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</si>
  <si>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</si>
  <si>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 xml:space="preserve"> CS-24A-WP,CS-24B-WP,CS-24G-WP,CS-24R-WP Strobe, 75cd</t>
  </si>
  <si>
    <t xml:space="preserve"> CSLP-24A-WP,CS-24B-WP,CS-24G-WP,CS-24R-WP Strobe, 75cd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</si>
  <si>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</si>
  <si>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</si>
  <si>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</si>
  <si>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</si>
  <si>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</si>
  <si>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</si>
  <si>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</si>
  <si>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</si>
  <si>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</si>
  <si>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</si>
  <si>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</si>
  <si>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</si>
  <si>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</si>
  <si>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</si>
  <si>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</si>
  <si>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</si>
  <si>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</si>
  <si>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</si>
  <si>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</si>
  <si>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</si>
  <si>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</si>
  <si>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</si>
  <si>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</si>
  <si>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</si>
  <si>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</si>
  <si>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</si>
  <si>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</si>
  <si>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</si>
  <si>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</si>
  <si>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</si>
  <si>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</si>
  <si>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</si>
  <si>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</si>
  <si>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</si>
  <si>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</si>
  <si>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</si>
  <si>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</si>
  <si>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</si>
  <si>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</si>
  <si>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</si>
  <si>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</si>
  <si>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</si>
  <si>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</si>
  <si>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</si>
  <si>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</si>
  <si>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</si>
  <si>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</si>
  <si>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</si>
  <si>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</si>
  <si>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</si>
  <si>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</si>
  <si>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</si>
  <si>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</si>
  <si>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</si>
  <si>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</si>
  <si>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</si>
  <si>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</si>
  <si>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</si>
  <si>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</si>
  <si>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</si>
  <si>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</si>
  <si>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</si>
  <si>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</si>
  <si>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Potter EH-24 Horn, High db</t>
  </si>
  <si>
    <t>Gentex GEH24 Horn, High db</t>
  </si>
  <si>
    <t>Potter MHT-1224 Mini Horn</t>
  </si>
  <si>
    <t>Gentex GX-93 Mini Horn</t>
  </si>
  <si>
    <t>PFC-6075R</t>
  </si>
  <si>
    <t>PFC-6075R
Battery &amp; Voltage Drop
Calculations</t>
  </si>
  <si>
    <t>Releasing</t>
  </si>
  <si>
    <t>DDA</t>
  </si>
  <si>
    <t>Addressable Duct Detector</t>
  </si>
  <si>
    <t>RA-6075R</t>
  </si>
  <si>
    <t>RA-6500R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</si>
  <si>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</si>
  <si>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</si>
  <si>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</si>
  <si>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</si>
  <si>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</si>
  <si>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</si>
  <si>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</si>
  <si>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</si>
  <si>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</si>
  <si>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</si>
  <si>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</si>
  <si>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</si>
  <si>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</si>
  <si>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</si>
  <si>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</si>
  <si>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</si>
  <si>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</si>
  <si>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</si>
  <si>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</si>
  <si>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</si>
  <si>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CHS-24B-WP,CHS-24G-WP,CSH-24R-WP, 75cd, Hi db</t>
  </si>
  <si>
    <t>CHSLP-24B-WP,CHSLP-24G-WP,CHSLP-24R-WP, 75cd, Hi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</si>
  <si>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</si>
  <si>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</si>
  <si>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</si>
  <si>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</si>
  <si>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</si>
  <si>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</si>
  <si>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</si>
  <si>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</si>
  <si>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</si>
  <si>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</si>
  <si>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</si>
  <si>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</si>
  <si>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Addressable Releasing Panel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</si>
</sst>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"/>
    <numFmt numFmtId="166" formatCode="0.00000"/>
  </numFmts>
  <fonts count="27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i/>
      <sz val="8"/>
      <color indexed="8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b/>
      <i/>
      <sz val="8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  <font>
      <b/>
      <i/>
      <sz val="11"/>
      <color indexed="8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b/>
      <i/>
      <sz val="9"/>
      <color indexed="8"/>
      <name val="Calibri"/>
      <family val="2"/>
    </font>
    <font>
      <sz val="9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2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5" fillId="0" borderId="0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Alignment="1"/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right"/>
    </xf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6" fillId="0" borderId="0" xfId="0" applyFont="1"/>
    <xf numFmtId="0" fontId="8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10" fillId="0" borderId="0" xfId="0" applyFont="1"/>
    <xf numFmtId="0" fontId="8" fillId="3" borderId="5" xfId="0" applyFont="1" applyFill="1" applyBorder="1" applyAlignment="1">
      <alignment horizontal="center"/>
    </xf>
    <xf numFmtId="0" fontId="5" fillId="0" borderId="1" xfId="0" applyFont="1" applyBorder="1"/>
    <xf numFmtId="0" fontId="1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right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right" vertical="top"/>
    </xf>
    <xf numFmtId="0" fontId="5" fillId="4" borderId="3" xfId="0" applyFont="1" applyFill="1" applyBorder="1"/>
    <xf numFmtId="0" fontId="5" fillId="4" borderId="2" xfId="0" applyFont="1" applyFill="1" applyBorder="1"/>
    <xf numFmtId="0" fontId="5" fillId="4" borderId="4" xfId="0" applyFont="1" applyFill="1" applyBorder="1"/>
    <xf numFmtId="0" fontId="7" fillId="4" borderId="6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166" fontId="8" fillId="3" borderId="5" xfId="0" applyNumberFormat="1" applyFont="1" applyFill="1" applyBorder="1" applyAlignment="1">
      <alignment horizontal="center"/>
    </xf>
    <xf numFmtId="166" fontId="5" fillId="0" borderId="1" xfId="0" applyNumberFormat="1" applyFont="1" applyBorder="1"/>
    <xf numFmtId="166" fontId="5" fillId="0" borderId="0" xfId="0" applyNumberFormat="1" applyFont="1"/>
    <xf numFmtId="166" fontId="5" fillId="2" borderId="1" xfId="0" applyNumberFormat="1" applyFont="1" applyFill="1" applyBorder="1"/>
    <xf numFmtId="166" fontId="5" fillId="0" borderId="0" xfId="0" applyNumberFormat="1" applyFont="1" applyFill="1" applyBorder="1"/>
    <xf numFmtId="165" fontId="5" fillId="2" borderId="8" xfId="0" applyNumberFormat="1" applyFont="1" applyFill="1" applyBorder="1"/>
    <xf numFmtId="0" fontId="5" fillId="2" borderId="0" xfId="0" applyFont="1" applyFill="1" applyBorder="1" applyAlignment="1">
      <alignment vertical="top"/>
    </xf>
    <xf numFmtId="166" fontId="7" fillId="2" borderId="1" xfId="0" applyNumberFormat="1" applyFont="1" applyFill="1" applyBorder="1"/>
    <xf numFmtId="14" fontId="4" fillId="4" borderId="9" xfId="0" applyNumberFormat="1" applyFont="1" applyFill="1" applyBorder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9" fontId="4" fillId="4" borderId="9" xfId="1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4" borderId="0" xfId="0" applyFont="1" applyFill="1" applyProtection="1">
      <protection locked="0"/>
    </xf>
    <xf numFmtId="165" fontId="5" fillId="4" borderId="1" xfId="0" applyNumberFormat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13" fillId="2" borderId="3" xfId="0" applyFont="1" applyFill="1" applyBorder="1" applyAlignment="1"/>
    <xf numFmtId="0" fontId="4" fillId="2" borderId="3" xfId="0" applyFont="1" applyFill="1" applyBorder="1"/>
    <xf numFmtId="165" fontId="5" fillId="0" borderId="0" xfId="0" applyNumberFormat="1" applyFont="1"/>
    <xf numFmtId="0" fontId="14" fillId="2" borderId="0" xfId="0" applyFont="1" applyFill="1" applyAlignment="1">
      <alignment horizontal="left" vertical="top" wrapText="1"/>
    </xf>
    <xf numFmtId="0" fontId="5" fillId="2" borderId="8" xfId="0" applyFont="1" applyFill="1" applyBorder="1" applyAlignment="1">
      <alignment horizontal="center"/>
    </xf>
    <xf numFmtId="0" fontId="5" fillId="4" borderId="10" xfId="0" applyFont="1" applyFill="1" applyBorder="1" applyAlignment="1" applyProtection="1">
      <alignment horizontal="center"/>
      <protection locked="0"/>
    </xf>
    <xf numFmtId="164" fontId="5" fillId="2" borderId="8" xfId="0" applyNumberFormat="1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166" fontId="7" fillId="2" borderId="0" xfId="0" applyNumberFormat="1" applyFont="1" applyFill="1" applyBorder="1"/>
    <xf numFmtId="0" fontId="5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15" fillId="2" borderId="0" xfId="0" applyFont="1" applyFill="1"/>
    <xf numFmtId="166" fontId="5" fillId="2" borderId="0" xfId="0" applyNumberFormat="1" applyFont="1" applyFill="1" applyBorder="1"/>
    <xf numFmtId="165" fontId="7" fillId="2" borderId="0" xfId="0" applyNumberFormat="1" applyFont="1" applyFill="1" applyBorder="1"/>
    <xf numFmtId="165" fontId="5" fillId="2" borderId="0" xfId="0" applyNumberFormat="1" applyFont="1" applyFill="1" applyBorder="1"/>
    <xf numFmtId="9" fontId="5" fillId="2" borderId="0" xfId="0" applyNumberFormat="1" applyFont="1" applyFill="1" applyBorder="1"/>
    <xf numFmtId="0" fontId="6" fillId="2" borderId="0" xfId="0" applyFont="1" applyFill="1" applyBorder="1" applyAlignment="1">
      <alignment horizontal="right"/>
    </xf>
    <xf numFmtId="2" fontId="6" fillId="2" borderId="0" xfId="0" applyNumberFormat="1" applyFont="1" applyFill="1" applyBorder="1"/>
    <xf numFmtId="2" fontId="7" fillId="2" borderId="0" xfId="0" applyNumberFormat="1" applyFont="1" applyFill="1" applyBorder="1"/>
    <xf numFmtId="2" fontId="5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64" fontId="5" fillId="2" borderId="0" xfId="0" applyNumberFormat="1" applyFont="1" applyFill="1" applyBorder="1"/>
    <xf numFmtId="164" fontId="7" fillId="2" borderId="0" xfId="0" applyNumberFormat="1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/>
    <xf numFmtId="164" fontId="5" fillId="2" borderId="11" xfId="0" applyNumberFormat="1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4" fontId="5" fillId="2" borderId="12" xfId="0" applyNumberFormat="1" applyFont="1" applyFill="1" applyBorder="1"/>
    <xf numFmtId="165" fontId="5" fillId="2" borderId="12" xfId="0" applyNumberFormat="1" applyFont="1" applyFill="1" applyBorder="1"/>
    <xf numFmtId="166" fontId="5" fillId="2" borderId="12" xfId="0" applyNumberFormat="1" applyFont="1" applyFill="1" applyBorder="1"/>
    <xf numFmtId="0" fontId="17" fillId="2" borderId="3" xfId="0" applyFont="1" applyFill="1" applyBorder="1" applyAlignment="1"/>
    <xf numFmtId="0" fontId="11" fillId="3" borderId="13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14" fontId="18" fillId="2" borderId="3" xfId="0" applyNumberFormat="1" applyFont="1" applyFill="1" applyBorder="1" applyAlignment="1">
      <alignment horizontal="left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4" xfId="0" applyFont="1" applyFill="1" applyBorder="1"/>
    <xf numFmtId="0" fontId="8" fillId="5" borderId="15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5" fillId="4" borderId="16" xfId="0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>
      <alignment horizontal="left" vertical="center"/>
    </xf>
    <xf numFmtId="0" fontId="8" fillId="2" borderId="17" xfId="0" applyFont="1" applyFill="1" applyBorder="1"/>
    <xf numFmtId="0" fontId="8" fillId="2" borderId="17" xfId="0" applyFont="1" applyFill="1" applyBorder="1" applyAlignment="1">
      <alignment horizontal="center"/>
    </xf>
    <xf numFmtId="166" fontId="5" fillId="2" borderId="3" xfId="0" applyNumberFormat="1" applyFont="1" applyFill="1" applyBorder="1"/>
    <xf numFmtId="0" fontId="5" fillId="2" borderId="3" xfId="0" applyFont="1" applyFill="1" applyBorder="1" applyAlignment="1">
      <alignment horizontal="right"/>
    </xf>
    <xf numFmtId="165" fontId="5" fillId="4" borderId="1" xfId="0" applyNumberFormat="1" applyFont="1" applyFill="1" applyBorder="1"/>
    <xf numFmtId="0" fontId="9" fillId="2" borderId="0" xfId="0" applyFont="1" applyFill="1" applyBorder="1" applyAlignment="1">
      <alignment horizontal="right"/>
    </xf>
    <xf numFmtId="165" fontId="5" fillId="2" borderId="1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5" fillId="2" borderId="0" xfId="0" applyFont="1" applyFill="1" applyAlignment="1">
      <alignment horizontal="left"/>
    </xf>
    <xf numFmtId="0" fontId="4" fillId="4" borderId="1" xfId="0" applyFont="1" applyFill="1" applyBorder="1" applyProtection="1">
      <protection locked="0"/>
    </xf>
    <xf numFmtId="0" fontId="14" fillId="2" borderId="0" xfId="0" applyFont="1" applyFill="1" applyBorder="1" applyAlignment="1">
      <alignment horizontal="right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/>
    <xf numFmtId="0" fontId="19" fillId="2" borderId="0" xfId="0" applyFont="1" applyFill="1"/>
    <xf numFmtId="0" fontId="10" fillId="2" borderId="0" xfId="0" applyFont="1" applyFill="1"/>
    <xf numFmtId="0" fontId="20" fillId="2" borderId="0" xfId="0" applyFont="1" applyFill="1"/>
    <xf numFmtId="0" fontId="26" fillId="2" borderId="12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5" fillId="4" borderId="23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8" fillId="5" borderId="24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left" vertical="top" wrapText="1"/>
    </xf>
    <xf numFmtId="0" fontId="14" fillId="2" borderId="26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/>
    </xf>
    <xf numFmtId="0" fontId="5" fillId="4" borderId="23" xfId="0" applyFont="1" applyFill="1" applyBorder="1" applyAlignment="1" applyProtection="1">
      <protection locked="0"/>
    </xf>
    <xf numFmtId="0" fontId="5" fillId="4" borderId="18" xfId="0" applyFont="1" applyFill="1" applyBorder="1" applyAlignment="1" applyProtection="1">
      <protection locked="0"/>
    </xf>
    <xf numFmtId="0" fontId="5" fillId="2" borderId="1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4" borderId="21" xfId="0" applyFont="1" applyFill="1" applyBorder="1" applyAlignment="1" applyProtection="1">
      <alignment horizontal="left"/>
      <protection locked="0"/>
    </xf>
    <xf numFmtId="0" fontId="4" fillId="4" borderId="22" xfId="0" applyFont="1" applyFill="1" applyBorder="1" applyAlignment="1" applyProtection="1">
      <alignment horizontal="left"/>
      <protection locked="0"/>
    </xf>
    <xf numFmtId="0" fontId="8" fillId="3" borderId="1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8" fillId="3" borderId="2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23" fillId="3" borderId="27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3</xdr:row>
      <xdr:rowOff>152400</xdr:rowOff>
    </xdr:to>
    <xdr:pic>
      <xdr:nvPicPr>
        <xdr:cNvPr id="1132" name="Picture 1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90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92</xdr:row>
      <xdr:rowOff>66675</xdr:rowOff>
    </xdr:from>
    <xdr:to>
      <xdr:col>2</xdr:col>
      <xdr:colOff>790575</xdr:colOff>
      <xdr:row>93</xdr:row>
      <xdr:rowOff>0</xdr:rowOff>
    </xdr:to>
    <xdr:pic>
      <xdr:nvPicPr>
        <xdr:cNvPr id="1133" name="Picture 2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68450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139</xdr:row>
      <xdr:rowOff>66675</xdr:rowOff>
    </xdr:from>
    <xdr:to>
      <xdr:col>2</xdr:col>
      <xdr:colOff>828675</xdr:colOff>
      <xdr:row>140</xdr:row>
      <xdr:rowOff>0</xdr:rowOff>
    </xdr:to>
    <xdr:pic>
      <xdr:nvPicPr>
        <xdr:cNvPr id="1134" name="Picture 4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1888450"/>
          <a:ext cx="1152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zoomScaleNormal="100" workbookViewId="0">
      <selection activeCell="G114" sqref="G114"/>
    </sheetView>
  </sheetViews>
  <sheetFormatPr defaultRowHeight="12.75"/>
  <cols>
    <col min="1" max="1" width="0.85546875" style="8" customWidth="1"/>
    <col min="2" max="2" width="4.42578125" style="8" customWidth="1"/>
    <col min="3" max="3" width="16.42578125" style="8" customWidth="1"/>
    <col min="4" max="4" width="12.42578125" style="8" customWidth="1"/>
    <col min="5" max="5" width="22.28515625" style="8" customWidth="1"/>
    <col min="6" max="6" width="13" style="8" customWidth="1"/>
    <col min="7" max="7" width="10.42578125" style="8" customWidth="1"/>
    <col min="8" max="8" width="12.5703125" style="8" customWidth="1"/>
    <col min="9" max="9" width="13.28515625" style="8" customWidth="1"/>
    <col min="10" max="10" width="0.85546875" style="8" customWidth="1"/>
    <col min="11" max="11" width="27.85546875" style="8" customWidth="1"/>
    <col min="12" max="16384" width="9.140625" style="8"/>
  </cols>
  <sheetData>
    <row r="1" spans="1:11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13" t="s">
        <v>7</v>
      </c>
      <c r="F2" s="160"/>
      <c r="G2" s="161"/>
      <c r="H2" s="13" t="s">
        <v>8</v>
      </c>
      <c r="I2" s="53">
        <v>24</v>
      </c>
      <c r="J2" s="2"/>
      <c r="K2" s="2"/>
    </row>
    <row r="3" spans="1:11" ht="3" customHeight="1">
      <c r="A3" s="2"/>
      <c r="B3" s="2"/>
      <c r="C3" s="2"/>
      <c r="D3" s="2"/>
      <c r="E3" s="14"/>
      <c r="F3" s="2"/>
      <c r="G3" s="2"/>
      <c r="H3" s="14"/>
      <c r="I3" s="7"/>
      <c r="J3" s="2"/>
      <c r="K3" s="2"/>
    </row>
    <row r="4" spans="1:11">
      <c r="A4" s="2"/>
      <c r="B4" s="2"/>
      <c r="C4" s="2"/>
      <c r="D4" s="2"/>
      <c r="E4" s="14"/>
      <c r="F4" s="160"/>
      <c r="G4" s="161"/>
      <c r="H4" s="13" t="s">
        <v>9</v>
      </c>
      <c r="I4" s="53">
        <v>5</v>
      </c>
      <c r="J4" s="2"/>
      <c r="K4" s="2"/>
    </row>
    <row r="5" spans="1:11" ht="3" customHeight="1">
      <c r="A5" s="2"/>
      <c r="B5" s="2"/>
      <c r="C5" s="2"/>
      <c r="D5" s="2"/>
      <c r="E5" s="14"/>
      <c r="F5" s="2"/>
      <c r="G5" s="2"/>
      <c r="H5" s="13"/>
      <c r="I5" s="7"/>
      <c r="J5" s="2"/>
      <c r="K5" s="2"/>
    </row>
    <row r="6" spans="1:11" ht="12.75" customHeight="1">
      <c r="A6" s="2"/>
      <c r="B6" s="163" t="s">
        <v>539</v>
      </c>
      <c r="C6" s="163"/>
      <c r="D6" s="163"/>
      <c r="E6" s="13" t="s">
        <v>362</v>
      </c>
      <c r="F6" s="160"/>
      <c r="G6" s="161"/>
      <c r="H6" s="36" t="s">
        <v>379</v>
      </c>
      <c r="I6" s="54">
        <v>0.8</v>
      </c>
      <c r="J6" s="2"/>
      <c r="K6" s="2"/>
    </row>
    <row r="7" spans="1:11" ht="3" customHeight="1">
      <c r="A7" s="2"/>
      <c r="B7" s="163"/>
      <c r="C7" s="163"/>
      <c r="D7" s="163"/>
      <c r="E7" s="14"/>
      <c r="F7" s="7"/>
      <c r="G7" s="7"/>
      <c r="H7" s="35"/>
      <c r="I7" s="6"/>
      <c r="J7" s="2"/>
      <c r="K7" s="2"/>
    </row>
    <row r="8" spans="1:11" ht="12.75" customHeight="1">
      <c r="A8" s="2"/>
      <c r="B8" s="163"/>
      <c r="C8" s="163"/>
      <c r="D8" s="163"/>
      <c r="E8" s="13" t="s">
        <v>363</v>
      </c>
      <c r="F8" s="160"/>
      <c r="G8" s="161"/>
      <c r="H8" s="36" t="s">
        <v>372</v>
      </c>
      <c r="I8" s="120" t="s">
        <v>373</v>
      </c>
      <c r="J8" s="2"/>
      <c r="K8" s="2"/>
    </row>
    <row r="9" spans="1:11" ht="3" customHeight="1">
      <c r="A9" s="2"/>
      <c r="B9" s="163"/>
      <c r="C9" s="163"/>
      <c r="D9" s="163"/>
      <c r="E9" s="13"/>
      <c r="F9" s="2"/>
      <c r="G9" s="2"/>
      <c r="H9" s="14"/>
      <c r="I9" s="2"/>
      <c r="J9" s="2"/>
      <c r="K9" s="2"/>
    </row>
    <row r="10" spans="1:11" ht="12.75" customHeight="1">
      <c r="A10" s="2"/>
      <c r="B10" s="163"/>
      <c r="C10" s="163"/>
      <c r="D10" s="163"/>
      <c r="E10" s="13" t="s">
        <v>10</v>
      </c>
      <c r="F10" s="52"/>
      <c r="G10" s="2"/>
      <c r="H10" s="13" t="s">
        <v>139</v>
      </c>
      <c r="I10" s="55">
        <v>20.399999999999999</v>
      </c>
      <c r="J10" s="2"/>
      <c r="K10" s="2"/>
    </row>
    <row r="11" spans="1:11" ht="7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13" t="s">
        <v>12</v>
      </c>
      <c r="D12" s="10" t="s">
        <v>538</v>
      </c>
      <c r="E12" s="10"/>
      <c r="F12" s="2"/>
      <c r="G12" s="2"/>
      <c r="H12" s="13" t="s">
        <v>35</v>
      </c>
      <c r="I12" s="7">
        <v>5</v>
      </c>
      <c r="J12" s="2"/>
      <c r="K12" s="2"/>
    </row>
    <row r="13" spans="1:11" ht="3" customHeight="1">
      <c r="A13" s="2"/>
      <c r="B13" s="2"/>
      <c r="C13" s="13"/>
      <c r="D13" s="2"/>
      <c r="E13" s="2"/>
      <c r="F13" s="2"/>
      <c r="G13" s="2"/>
      <c r="H13" s="13"/>
      <c r="I13" s="7"/>
      <c r="J13" s="2"/>
      <c r="K13" s="2"/>
    </row>
    <row r="14" spans="1:11">
      <c r="A14" s="2"/>
      <c r="B14" s="2"/>
      <c r="C14" s="13" t="s">
        <v>61</v>
      </c>
      <c r="D14" s="160"/>
      <c r="E14" s="161"/>
      <c r="F14" s="2"/>
      <c r="G14" s="164" t="s">
        <v>370</v>
      </c>
      <c r="H14" s="164"/>
      <c r="I14" s="164"/>
      <c r="J14" s="2"/>
      <c r="K14" s="2"/>
    </row>
    <row r="15" spans="1:11" ht="3" customHeight="1">
      <c r="A15" s="2"/>
      <c r="B15" s="2"/>
      <c r="C15" s="13"/>
      <c r="D15" s="10"/>
      <c r="E15" s="10"/>
      <c r="F15" s="2"/>
      <c r="G15" s="164"/>
      <c r="H15" s="164"/>
      <c r="I15" s="164"/>
      <c r="J15" s="2"/>
      <c r="K15" s="2"/>
    </row>
    <row r="16" spans="1:11">
      <c r="A16" s="2"/>
      <c r="B16" s="2"/>
      <c r="C16" s="13" t="s">
        <v>11</v>
      </c>
      <c r="D16" s="160"/>
      <c r="E16" s="161"/>
      <c r="F16" s="2"/>
      <c r="G16" s="164"/>
      <c r="H16" s="164"/>
      <c r="I16" s="164"/>
      <c r="J16" s="2"/>
      <c r="K16" s="2"/>
    </row>
    <row r="17" spans="1:11" ht="6" customHeight="1">
      <c r="A17" s="2"/>
      <c r="B17" s="2"/>
      <c r="C17" s="2"/>
      <c r="D17" s="2"/>
      <c r="E17" s="2"/>
      <c r="F17" s="2"/>
      <c r="G17" s="165"/>
      <c r="H17" s="165"/>
      <c r="I17" s="165"/>
      <c r="J17" s="2"/>
      <c r="K17" s="2"/>
    </row>
    <row r="18" spans="1:11" ht="12.75" customHeight="1">
      <c r="A18" s="2"/>
      <c r="B18" s="156" t="s">
        <v>579</v>
      </c>
      <c r="C18" s="157"/>
      <c r="D18" s="157"/>
      <c r="E18" s="129"/>
      <c r="F18" s="157" t="s">
        <v>65</v>
      </c>
      <c r="G18" s="157"/>
      <c r="H18" s="157" t="s">
        <v>66</v>
      </c>
      <c r="I18" s="166"/>
      <c r="J18" s="2"/>
      <c r="K18" s="77" t="s">
        <v>373</v>
      </c>
    </row>
    <row r="19" spans="1:11" ht="10.5" customHeight="1">
      <c r="A19" s="2"/>
      <c r="B19" s="18" t="s">
        <v>0</v>
      </c>
      <c r="C19" s="19" t="s">
        <v>1</v>
      </c>
      <c r="D19" s="19" t="s">
        <v>34</v>
      </c>
      <c r="E19" s="19"/>
      <c r="F19" s="21" t="s">
        <v>27</v>
      </c>
      <c r="G19" s="21" t="s">
        <v>28</v>
      </c>
      <c r="H19" s="21" t="s">
        <v>27</v>
      </c>
      <c r="I19" s="76" t="s">
        <v>28</v>
      </c>
      <c r="J19" s="2"/>
      <c r="K19" s="77" t="s">
        <v>374</v>
      </c>
    </row>
    <row r="20" spans="1:11">
      <c r="A20" s="2"/>
      <c r="B20" s="90">
        <v>1</v>
      </c>
      <c r="C20" s="91" t="s">
        <v>538</v>
      </c>
      <c r="D20" s="91" t="s">
        <v>55</v>
      </c>
      <c r="E20" s="91"/>
      <c r="F20" s="92">
        <v>0.13</v>
      </c>
      <c r="G20" s="92">
        <f>SUM(F20)</f>
        <v>0.13</v>
      </c>
      <c r="H20" s="92">
        <v>0.22</v>
      </c>
      <c r="I20" s="92">
        <f>SUM(H20)</f>
        <v>0.22</v>
      </c>
      <c r="J20" s="2"/>
      <c r="K20" s="77"/>
    </row>
    <row r="21" spans="1:11" ht="12.75" customHeight="1">
      <c r="A21" s="2"/>
      <c r="B21" s="15"/>
      <c r="C21" s="15"/>
      <c r="D21" s="15"/>
      <c r="E21" s="15"/>
      <c r="F21" s="23" t="s">
        <v>354</v>
      </c>
      <c r="G21" s="89">
        <f>G20</f>
        <v>0.13</v>
      </c>
      <c r="H21" s="23" t="s">
        <v>355</v>
      </c>
      <c r="I21" s="89">
        <f>I20</f>
        <v>0.22</v>
      </c>
      <c r="J21" s="2"/>
      <c r="K21" s="2"/>
    </row>
    <row r="22" spans="1:11" ht="9.75" customHeight="1">
      <c r="A22" s="2"/>
      <c r="B22" s="15"/>
      <c r="C22" s="15"/>
      <c r="D22" s="15"/>
      <c r="E22" s="15"/>
      <c r="F22" s="15"/>
      <c r="G22" s="15"/>
      <c r="H22" s="15"/>
      <c r="I22" s="15"/>
      <c r="J22" s="2"/>
      <c r="K22" s="2"/>
    </row>
    <row r="23" spans="1:11" ht="9.75" customHeight="1">
      <c r="A23" s="2"/>
      <c r="B23" s="15"/>
      <c r="C23" s="15"/>
      <c r="D23" s="15"/>
      <c r="E23" s="15"/>
      <c r="F23" s="15"/>
      <c r="G23" s="15"/>
      <c r="H23" s="15"/>
      <c r="I23" s="15"/>
      <c r="J23" s="2"/>
      <c r="K23" s="2"/>
    </row>
    <row r="24" spans="1:11" ht="12.75" customHeight="1">
      <c r="A24" s="2"/>
      <c r="B24" s="158" t="s">
        <v>13</v>
      </c>
      <c r="C24" s="159"/>
      <c r="D24" s="159"/>
      <c r="E24" s="131"/>
      <c r="F24" s="159" t="s">
        <v>4</v>
      </c>
      <c r="G24" s="159"/>
      <c r="H24" s="159" t="s">
        <v>5</v>
      </c>
      <c r="I24" s="162"/>
      <c r="J24" s="2"/>
      <c r="K24" s="2"/>
    </row>
    <row r="25" spans="1:11">
      <c r="A25" s="2"/>
      <c r="B25" s="109"/>
      <c r="C25" s="15" t="s">
        <v>14</v>
      </c>
      <c r="D25" s="155" t="s">
        <v>17</v>
      </c>
      <c r="E25" s="155"/>
      <c r="F25" s="88">
        <v>1.6E-2</v>
      </c>
      <c r="G25" s="88" t="str">
        <f>IF(B25&gt;0, B25*F25, "")</f>
        <v/>
      </c>
      <c r="H25" s="88">
        <v>2.3E-2</v>
      </c>
      <c r="I25" s="88" t="str">
        <f>IF(B25&gt;0, B25*H25, "")</f>
        <v/>
      </c>
      <c r="J25" s="2"/>
      <c r="K25" s="2"/>
    </row>
    <row r="26" spans="1:11">
      <c r="A26" s="2"/>
      <c r="B26" s="56"/>
      <c r="C26" s="15" t="s">
        <v>543</v>
      </c>
      <c r="D26" s="155" t="s">
        <v>18</v>
      </c>
      <c r="E26" s="155"/>
      <c r="F26" s="88">
        <v>0.02</v>
      </c>
      <c r="G26" s="88" t="str">
        <f>IF(B26&gt;0, B26*F26, "")</f>
        <v/>
      </c>
      <c r="H26" s="88">
        <v>2.5000000000000001E-2</v>
      </c>
      <c r="I26" s="88" t="str">
        <f>IF(B26&gt;0, B26*H26, "")</f>
        <v/>
      </c>
      <c r="J26" s="2"/>
      <c r="K26" s="2"/>
    </row>
    <row r="27" spans="1:11">
      <c r="A27" s="2"/>
      <c r="B27" s="56"/>
      <c r="C27" s="15" t="s">
        <v>544</v>
      </c>
      <c r="D27" s="155" t="s">
        <v>18</v>
      </c>
      <c r="E27" s="155"/>
      <c r="F27" s="88">
        <v>0.02</v>
      </c>
      <c r="G27" s="88" t="str">
        <f>IF(B27&gt;0, B27*F27, "")</f>
        <v/>
      </c>
      <c r="H27" s="88">
        <v>0.05</v>
      </c>
      <c r="I27" s="88" t="str">
        <f>IF(B27&gt;0, B27*H27, "")</f>
        <v/>
      </c>
      <c r="J27" s="2"/>
      <c r="K27" s="2"/>
    </row>
    <row r="28" spans="1:11">
      <c r="A28" s="2"/>
      <c r="B28" s="56"/>
      <c r="C28" s="15" t="s">
        <v>384</v>
      </c>
      <c r="D28" s="87" t="s">
        <v>385</v>
      </c>
      <c r="E28" s="87"/>
      <c r="F28" s="88">
        <v>2.5000000000000001E-2</v>
      </c>
      <c r="G28" s="88"/>
      <c r="H28" s="88">
        <v>2.5000000000000001E-2</v>
      </c>
      <c r="I28" s="88"/>
      <c r="J28" s="2"/>
      <c r="K28" s="2"/>
    </row>
    <row r="29" spans="1:11">
      <c r="A29" s="2"/>
      <c r="B29" s="56"/>
      <c r="C29" s="15" t="s">
        <v>384</v>
      </c>
      <c r="D29" s="87" t="s">
        <v>386</v>
      </c>
      <c r="E29" s="87"/>
      <c r="F29" s="88">
        <v>1.4999999999999999E-2</v>
      </c>
      <c r="G29" s="88"/>
      <c r="H29" s="88">
        <v>0.21</v>
      </c>
      <c r="I29" s="88"/>
      <c r="J29" s="2"/>
      <c r="K29" s="2"/>
    </row>
    <row r="30" spans="1:11">
      <c r="A30" s="2"/>
      <c r="B30" s="56"/>
      <c r="C30" s="15" t="s">
        <v>15</v>
      </c>
      <c r="D30" s="155" t="s">
        <v>19</v>
      </c>
      <c r="E30" s="155"/>
      <c r="F30" s="88">
        <v>1.2E-2</v>
      </c>
      <c r="G30" s="88" t="str">
        <f>IF(B30&gt;0, B30*F30, "")</f>
        <v/>
      </c>
      <c r="H30" s="88">
        <v>4.3999999999999997E-2</v>
      </c>
      <c r="I30" s="88" t="str">
        <f>IF(B30&gt;0, B30*H30, "")</f>
        <v/>
      </c>
      <c r="J30" s="2"/>
      <c r="K30" s="2"/>
    </row>
    <row r="31" spans="1:11">
      <c r="A31" s="2"/>
      <c r="B31" s="56"/>
      <c r="C31" s="15" t="s">
        <v>16</v>
      </c>
      <c r="D31" s="155" t="s">
        <v>20</v>
      </c>
      <c r="E31" s="155"/>
      <c r="F31" s="88">
        <v>1.4999999999999999E-2</v>
      </c>
      <c r="G31" s="88" t="str">
        <f>IF(B31&gt;0, B31*F31, "")</f>
        <v/>
      </c>
      <c r="H31" s="88">
        <v>1.4999999999999999E-2</v>
      </c>
      <c r="I31" s="88" t="str">
        <f>IF(B31&gt;0, B31*H31, "")</f>
        <v/>
      </c>
      <c r="J31" s="2"/>
      <c r="K31" s="2"/>
    </row>
    <row r="32" spans="1:11">
      <c r="A32" s="124"/>
      <c r="B32" s="122"/>
      <c r="C32" s="15" t="s">
        <v>387</v>
      </c>
      <c r="D32" s="87" t="s">
        <v>392</v>
      </c>
      <c r="E32" s="87"/>
      <c r="F32" s="88">
        <v>2.5000000000000001E-2</v>
      </c>
      <c r="G32" s="88"/>
      <c r="H32" s="88">
        <v>3.5000000000000003E-2</v>
      </c>
      <c r="I32" s="88"/>
      <c r="J32" s="2"/>
      <c r="K32" s="2"/>
    </row>
    <row r="33" spans="1:11">
      <c r="A33" s="124"/>
      <c r="B33" s="123"/>
      <c r="C33" s="15" t="s">
        <v>387</v>
      </c>
      <c r="D33" s="87" t="s">
        <v>401</v>
      </c>
      <c r="E33" s="87"/>
      <c r="F33" s="88">
        <v>0.01</v>
      </c>
      <c r="G33" s="88"/>
      <c r="H33" s="88">
        <v>0.13500000000000001</v>
      </c>
      <c r="I33" s="88"/>
      <c r="J33" s="2"/>
      <c r="K33" s="2"/>
    </row>
    <row r="34" spans="1:11">
      <c r="A34" s="124"/>
      <c r="B34" s="123"/>
      <c r="C34" s="15" t="s">
        <v>388</v>
      </c>
      <c r="D34" s="87" t="s">
        <v>393</v>
      </c>
      <c r="E34" s="87"/>
      <c r="F34" s="88">
        <v>2.5000000000000001E-2</v>
      </c>
      <c r="G34" s="88"/>
      <c r="H34" s="88">
        <v>2.5000000000000001E-2</v>
      </c>
      <c r="I34" s="88"/>
      <c r="J34" s="2"/>
      <c r="K34" s="2"/>
    </row>
    <row r="35" spans="1:11">
      <c r="A35" s="124"/>
      <c r="B35" s="123"/>
      <c r="C35" s="15" t="s">
        <v>388</v>
      </c>
      <c r="D35" s="87" t="s">
        <v>394</v>
      </c>
      <c r="E35" s="87"/>
      <c r="F35" s="88">
        <v>0.01</v>
      </c>
      <c r="G35" s="88"/>
      <c r="H35" s="88">
        <v>0.215</v>
      </c>
      <c r="I35" s="88"/>
      <c r="J35" s="2"/>
      <c r="K35" s="2"/>
    </row>
    <row r="36" spans="1:11">
      <c r="A36" s="124"/>
      <c r="B36" s="123"/>
      <c r="C36" s="15" t="s">
        <v>389</v>
      </c>
      <c r="D36" s="87" t="s">
        <v>395</v>
      </c>
      <c r="E36" s="87"/>
      <c r="F36" s="88">
        <v>2.5000000000000001E-2</v>
      </c>
      <c r="G36" s="88"/>
      <c r="H36" s="88">
        <v>2.5000000000000001E-2</v>
      </c>
      <c r="I36" s="88"/>
      <c r="J36" s="2"/>
      <c r="K36" s="2"/>
    </row>
    <row r="37" spans="1:11">
      <c r="A37" s="124"/>
      <c r="B37" s="123"/>
      <c r="C37" s="15" t="s">
        <v>390</v>
      </c>
      <c r="D37" s="87" t="s">
        <v>397</v>
      </c>
      <c r="E37" s="87"/>
      <c r="F37" s="88">
        <v>0.03</v>
      </c>
      <c r="G37" s="88"/>
      <c r="H37" s="88">
        <v>0.03</v>
      </c>
      <c r="I37" s="88"/>
      <c r="J37" s="2"/>
      <c r="K37" s="2"/>
    </row>
    <row r="38" spans="1:11">
      <c r="A38" s="124"/>
      <c r="B38" s="123"/>
      <c r="C38" s="15" t="s">
        <v>391</v>
      </c>
      <c r="D38" s="87" t="s">
        <v>396</v>
      </c>
      <c r="E38" s="87"/>
      <c r="F38" s="88">
        <v>0.04</v>
      </c>
      <c r="G38" s="88"/>
      <c r="H38" s="88">
        <v>0.04</v>
      </c>
      <c r="I38" s="88"/>
      <c r="J38" s="2"/>
      <c r="K38" s="2"/>
    </row>
    <row r="39" spans="1:11">
      <c r="A39" s="2"/>
      <c r="B39" s="93"/>
      <c r="C39" s="94"/>
      <c r="D39" s="153"/>
      <c r="E39" s="153"/>
      <c r="F39" s="95"/>
      <c r="G39" s="95"/>
      <c r="H39" s="95"/>
      <c r="I39" s="95"/>
      <c r="J39" s="2"/>
      <c r="K39" s="2"/>
    </row>
    <row r="40" spans="1:11">
      <c r="A40" s="2"/>
      <c r="B40" s="15"/>
      <c r="C40" s="15"/>
      <c r="D40" s="15"/>
      <c r="E40" s="116" t="s">
        <v>369</v>
      </c>
      <c r="F40" s="23" t="s">
        <v>56</v>
      </c>
      <c r="G40" s="89">
        <f>SUM(G25:G31)</f>
        <v>0</v>
      </c>
      <c r="H40" s="23" t="s">
        <v>57</v>
      </c>
      <c r="I40" s="89">
        <f>SUM(I25:I31)</f>
        <v>0</v>
      </c>
      <c r="J40" s="2"/>
      <c r="K40" s="2"/>
    </row>
    <row r="41" spans="1:11" ht="13.5" customHeight="1">
      <c r="A41" s="2"/>
      <c r="B41" s="3"/>
      <c r="C41" s="3"/>
      <c r="D41" s="3"/>
      <c r="E41" s="121" t="s">
        <v>400</v>
      </c>
      <c r="F41" s="3"/>
      <c r="G41" s="3"/>
      <c r="H41" s="3"/>
      <c r="I41" s="3"/>
      <c r="J41" s="2"/>
      <c r="K41" s="2"/>
    </row>
    <row r="42" spans="1:11" ht="12.75" customHeight="1">
      <c r="A42" s="2"/>
      <c r="B42" s="158" t="s">
        <v>340</v>
      </c>
      <c r="C42" s="159"/>
      <c r="D42" s="159"/>
      <c r="E42" s="131"/>
      <c r="F42" s="159" t="s">
        <v>4</v>
      </c>
      <c r="G42" s="159"/>
      <c r="H42" s="159" t="s">
        <v>5</v>
      </c>
      <c r="I42" s="162"/>
      <c r="J42" s="2"/>
      <c r="K42" s="2"/>
    </row>
    <row r="43" spans="1:11">
      <c r="A43" s="2"/>
      <c r="B43" s="109"/>
      <c r="C43" s="15" t="s">
        <v>36</v>
      </c>
      <c r="D43" s="15" t="s">
        <v>44</v>
      </c>
      <c r="E43" s="15"/>
      <c r="F43" s="80">
        <v>3.2499999999999999E-4</v>
      </c>
      <c r="G43" s="80" t="str">
        <f>IF(B43&gt;0, F43*B43, "")</f>
        <v/>
      </c>
      <c r="H43" s="80">
        <v>3.2499999999999999E-4</v>
      </c>
      <c r="I43" s="80" t="str">
        <f>IF(B43&gt;0, H43*B43, "")</f>
        <v/>
      </c>
      <c r="J43" s="2"/>
      <c r="K43" s="2"/>
    </row>
    <row r="44" spans="1:11">
      <c r="A44" s="2"/>
      <c r="B44" s="56"/>
      <c r="C44" s="15" t="s">
        <v>37</v>
      </c>
      <c r="D44" s="15" t="s">
        <v>45</v>
      </c>
      <c r="E44" s="15"/>
      <c r="F44" s="80">
        <v>3.2499999999999999E-4</v>
      </c>
      <c r="G44" s="80" t="str">
        <f t="shared" ref="G44:G54" si="0">IF(B44&gt;0, F44*B44, "")</f>
        <v/>
      </c>
      <c r="H44" s="80">
        <v>3.2499999999999999E-4</v>
      </c>
      <c r="I44" s="80" t="str">
        <f>IF(B44&gt;0, H44*B44, "")</f>
        <v/>
      </c>
      <c r="J44" s="2"/>
      <c r="K44" s="2"/>
    </row>
    <row r="45" spans="1:11">
      <c r="A45" s="2"/>
      <c r="B45" s="56"/>
      <c r="C45" s="15" t="s">
        <v>38</v>
      </c>
      <c r="D45" s="15" t="s">
        <v>46</v>
      </c>
      <c r="E45" s="15"/>
      <c r="F45" s="80">
        <v>3.2499999999999999E-4</v>
      </c>
      <c r="G45" s="80" t="str">
        <f t="shared" si="0"/>
        <v/>
      </c>
      <c r="H45" s="80">
        <v>3.2499999999999999E-4</v>
      </c>
      <c r="I45" s="80" t="str">
        <f t="shared" ref="I45:I60" si="1">IF(B45&gt;0, H45*B45, "")</f>
        <v/>
      </c>
      <c r="J45" s="2"/>
      <c r="K45" s="2"/>
    </row>
    <row r="46" spans="1:11">
      <c r="A46" s="2"/>
      <c r="B46" s="56"/>
      <c r="C46" s="15" t="s">
        <v>39</v>
      </c>
      <c r="D46" s="15" t="s">
        <v>47</v>
      </c>
      <c r="E46" s="15"/>
      <c r="F46" s="80">
        <v>3.2499999999999999E-4</v>
      </c>
      <c r="G46" s="80" t="str">
        <f t="shared" si="0"/>
        <v/>
      </c>
      <c r="H46" s="80">
        <v>3.2499999999999999E-4</v>
      </c>
      <c r="I46" s="80" t="str">
        <f t="shared" si="1"/>
        <v/>
      </c>
      <c r="J46" s="2"/>
      <c r="K46" s="2"/>
    </row>
    <row r="47" spans="1:11">
      <c r="A47" s="2"/>
      <c r="B47" s="56"/>
      <c r="C47" s="15" t="s">
        <v>541</v>
      </c>
      <c r="D47" s="15" t="s">
        <v>542</v>
      </c>
      <c r="E47" s="15"/>
      <c r="F47" s="80">
        <v>3.2499999999999999E-4</v>
      </c>
      <c r="G47" s="80" t="str">
        <f>IF(B47&gt;0, F47*B47, "")</f>
        <v/>
      </c>
      <c r="H47" s="80">
        <v>3.2499999999999999E-4</v>
      </c>
      <c r="I47" s="80" t="str">
        <f>IF(B47&gt;0, H47*B47, "")</f>
        <v/>
      </c>
      <c r="J47" s="2"/>
      <c r="K47" s="2"/>
    </row>
    <row r="48" spans="1:11">
      <c r="A48" s="2"/>
      <c r="B48" s="56"/>
      <c r="C48" s="15" t="s">
        <v>398</v>
      </c>
      <c r="D48" s="15" t="s">
        <v>399</v>
      </c>
      <c r="E48" s="15"/>
      <c r="F48" s="80">
        <v>3.2499999999999999E-4</v>
      </c>
      <c r="G48" s="80" t="str">
        <f t="shared" si="0"/>
        <v/>
      </c>
      <c r="H48" s="80">
        <v>3.2499999999999999E-4</v>
      </c>
      <c r="I48" s="80" t="str">
        <f t="shared" si="1"/>
        <v/>
      </c>
      <c r="J48" s="2"/>
      <c r="K48" s="2"/>
    </row>
    <row r="49" spans="1:11">
      <c r="A49" s="2"/>
      <c r="B49" s="56"/>
      <c r="C49" s="15" t="s">
        <v>40</v>
      </c>
      <c r="D49" s="15" t="s">
        <v>48</v>
      </c>
      <c r="E49" s="15"/>
      <c r="F49" s="80">
        <v>3.2499999999999999E-4</v>
      </c>
      <c r="G49" s="80" t="str">
        <f t="shared" si="0"/>
        <v/>
      </c>
      <c r="H49" s="80">
        <v>3.2499999999999999E-4</v>
      </c>
      <c r="I49" s="80" t="str">
        <f t="shared" si="1"/>
        <v/>
      </c>
      <c r="J49" s="2"/>
      <c r="K49" s="2"/>
    </row>
    <row r="50" spans="1:11">
      <c r="A50" s="2"/>
      <c r="B50" s="56"/>
      <c r="C50" s="15" t="s">
        <v>41</v>
      </c>
      <c r="D50" s="15" t="s">
        <v>49</v>
      </c>
      <c r="E50" s="15"/>
      <c r="F50" s="80">
        <v>3.2499999999999999E-4</v>
      </c>
      <c r="G50" s="80" t="str">
        <f t="shared" si="0"/>
        <v/>
      </c>
      <c r="H50" s="80">
        <v>1E-3</v>
      </c>
      <c r="I50" s="80" t="str">
        <f t="shared" si="1"/>
        <v/>
      </c>
      <c r="J50" s="2"/>
      <c r="K50" s="2"/>
    </row>
    <row r="51" spans="1:11">
      <c r="A51" s="2"/>
      <c r="B51" s="56"/>
      <c r="C51" s="15" t="s">
        <v>42</v>
      </c>
      <c r="D51" s="15" t="s">
        <v>50</v>
      </c>
      <c r="E51" s="15"/>
      <c r="F51" s="80">
        <v>3.2499999999999999E-4</v>
      </c>
      <c r="G51" s="80" t="str">
        <f t="shared" si="0"/>
        <v/>
      </c>
      <c r="H51" s="80">
        <v>1E-3</v>
      </c>
      <c r="I51" s="80" t="str">
        <f t="shared" si="1"/>
        <v/>
      </c>
      <c r="J51" s="2"/>
      <c r="K51" s="2"/>
    </row>
    <row r="52" spans="1:11">
      <c r="A52" s="2"/>
      <c r="B52" s="56"/>
      <c r="C52" s="15" t="s">
        <v>43</v>
      </c>
      <c r="D52" s="15" t="s">
        <v>51</v>
      </c>
      <c r="E52" s="15"/>
      <c r="F52" s="80">
        <v>3.2499999999999999E-4</v>
      </c>
      <c r="G52" s="80" t="str">
        <f t="shared" si="0"/>
        <v/>
      </c>
      <c r="H52" s="80">
        <v>1E-3</v>
      </c>
      <c r="I52" s="80" t="str">
        <f t="shared" si="1"/>
        <v/>
      </c>
      <c r="J52" s="2"/>
      <c r="K52" s="2"/>
    </row>
    <row r="53" spans="1:11">
      <c r="A53" s="2"/>
      <c r="B53" s="56"/>
      <c r="C53" s="15" t="s">
        <v>175</v>
      </c>
      <c r="D53" s="15" t="s">
        <v>159</v>
      </c>
      <c r="E53" s="15"/>
      <c r="F53" s="80">
        <v>3.2499999999999999E-4</v>
      </c>
      <c r="G53" s="80" t="str">
        <f t="shared" si="0"/>
        <v/>
      </c>
      <c r="H53" s="80">
        <v>1E-3</v>
      </c>
      <c r="I53" s="80" t="str">
        <f t="shared" si="1"/>
        <v/>
      </c>
      <c r="J53" s="2"/>
      <c r="K53" s="2"/>
    </row>
    <row r="54" spans="1:11">
      <c r="A54" s="2"/>
      <c r="B54" s="56"/>
      <c r="C54" s="15" t="s">
        <v>174</v>
      </c>
      <c r="D54" s="15" t="s">
        <v>52</v>
      </c>
      <c r="E54" s="15"/>
      <c r="F54" s="80">
        <v>3.2499999999999999E-4</v>
      </c>
      <c r="G54" s="80" t="str">
        <f t="shared" si="0"/>
        <v/>
      </c>
      <c r="H54" s="80">
        <v>1E-3</v>
      </c>
      <c r="I54" s="80" t="str">
        <f t="shared" si="1"/>
        <v/>
      </c>
      <c r="J54" s="2"/>
      <c r="K54" s="2"/>
    </row>
    <row r="55" spans="1:11">
      <c r="A55" s="2"/>
      <c r="B55" s="56"/>
      <c r="C55" s="15" t="s">
        <v>172</v>
      </c>
      <c r="D55" s="15" t="s">
        <v>53</v>
      </c>
      <c r="E55" s="15"/>
      <c r="F55" s="80">
        <v>3.2499999999999999E-4</v>
      </c>
      <c r="G55" s="80" t="str">
        <f>IF(B55&gt;0, F55*B55, "")</f>
        <v/>
      </c>
      <c r="H55" s="80">
        <v>3.2499999999999999E-4</v>
      </c>
      <c r="I55" s="80" t="str">
        <f t="shared" si="1"/>
        <v/>
      </c>
      <c r="J55" s="2"/>
      <c r="K55" s="2"/>
    </row>
    <row r="56" spans="1:11">
      <c r="A56" s="2"/>
      <c r="B56" s="56"/>
      <c r="C56" s="15" t="s">
        <v>173</v>
      </c>
      <c r="D56" s="15" t="s">
        <v>54</v>
      </c>
      <c r="E56" s="15"/>
      <c r="F56" s="80">
        <v>3.2499999999999999E-4</v>
      </c>
      <c r="G56" s="80" t="str">
        <f>IF(B56&gt;0, F56*B56, "")</f>
        <v/>
      </c>
      <c r="H56" s="80">
        <v>3.2499999999999999E-4</v>
      </c>
      <c r="I56" s="80" t="str">
        <f t="shared" si="1"/>
        <v/>
      </c>
      <c r="J56" s="2"/>
      <c r="K56" s="2"/>
    </row>
    <row r="57" spans="1:11">
      <c r="A57" s="2"/>
      <c r="B57" s="56"/>
      <c r="C57" s="15" t="s">
        <v>335</v>
      </c>
      <c r="D57" s="15" t="s">
        <v>365</v>
      </c>
      <c r="E57" s="15"/>
      <c r="F57" s="80">
        <v>3.2499999999999999E-4</v>
      </c>
      <c r="G57" s="80" t="str">
        <f>IF(B57&gt;0, F57*B57, "")</f>
        <v/>
      </c>
      <c r="H57" s="80">
        <v>2.3400000000000001E-3</v>
      </c>
      <c r="I57" s="80" t="str">
        <f t="shared" si="1"/>
        <v/>
      </c>
      <c r="J57" s="2"/>
      <c r="K57" s="2"/>
    </row>
    <row r="58" spans="1:11">
      <c r="A58" s="2"/>
      <c r="B58" s="56"/>
      <c r="C58" s="15" t="s">
        <v>336</v>
      </c>
      <c r="D58" s="15" t="s">
        <v>366</v>
      </c>
      <c r="E58" s="15"/>
      <c r="F58" s="80">
        <v>3.2499999999999999E-4</v>
      </c>
      <c r="G58" s="80" t="str">
        <f>IF(B58&gt;0, F58*B58, "")</f>
        <v/>
      </c>
      <c r="H58" s="80">
        <v>2.3400000000000001E-3</v>
      </c>
      <c r="I58" s="80" t="str">
        <f t="shared" si="1"/>
        <v/>
      </c>
      <c r="J58" s="2"/>
      <c r="K58" s="2"/>
    </row>
    <row r="59" spans="1:11">
      <c r="A59" s="2"/>
      <c r="B59" s="56"/>
      <c r="C59" s="15" t="s">
        <v>368</v>
      </c>
      <c r="D59" s="155" t="s">
        <v>367</v>
      </c>
      <c r="E59" s="155"/>
      <c r="F59" s="115"/>
      <c r="G59" s="80" t="str">
        <f>IF(B59&gt;0, F59*B59, "")</f>
        <v/>
      </c>
      <c r="H59" s="115"/>
      <c r="I59" s="80" t="str">
        <f t="shared" si="1"/>
        <v/>
      </c>
      <c r="J59" s="2"/>
      <c r="K59" s="2"/>
    </row>
    <row r="60" spans="1:11">
      <c r="A60" s="2"/>
      <c r="B60" s="86"/>
      <c r="C60" s="15"/>
      <c r="D60" s="155"/>
      <c r="E60" s="155"/>
      <c r="F60" s="80"/>
      <c r="G60" s="80"/>
      <c r="H60" s="80"/>
      <c r="I60" s="80" t="str">
        <f t="shared" si="1"/>
        <v/>
      </c>
      <c r="J60" s="2"/>
      <c r="K60" s="2"/>
    </row>
    <row r="61" spans="1:11">
      <c r="A61" s="2"/>
      <c r="B61" s="128">
        <v>1</v>
      </c>
      <c r="C61" s="94"/>
      <c r="D61" s="153" t="s">
        <v>371</v>
      </c>
      <c r="E61" s="153"/>
      <c r="F61" s="117">
        <v>0</v>
      </c>
      <c r="G61" s="96">
        <f>F61*B61</f>
        <v>0</v>
      </c>
      <c r="H61" s="117">
        <v>2.7E-2</v>
      </c>
      <c r="I61" s="96">
        <f>B61*H61</f>
        <v>2.7E-2</v>
      </c>
      <c r="J61" s="2"/>
      <c r="K61" s="2"/>
    </row>
    <row r="62" spans="1:11">
      <c r="A62" s="2"/>
      <c r="B62" s="15" t="s">
        <v>3</v>
      </c>
      <c r="C62" s="15" t="s">
        <v>338</v>
      </c>
      <c r="D62" s="15"/>
      <c r="E62" s="15"/>
      <c r="F62" s="23" t="s">
        <v>58</v>
      </c>
      <c r="G62" s="79">
        <f>SUM(G43:G61)</f>
        <v>0</v>
      </c>
      <c r="H62" s="23" t="s">
        <v>59</v>
      </c>
      <c r="I62" s="79">
        <f>SUM(I43:I61)</f>
        <v>2.7E-2</v>
      </c>
      <c r="J62" s="2"/>
      <c r="K62" s="2"/>
    </row>
    <row r="63" spans="1:11" ht="30" customHeight="1">
      <c r="A63" s="2"/>
      <c r="B63" s="50" t="s">
        <v>337</v>
      </c>
      <c r="C63" s="154" t="s">
        <v>339</v>
      </c>
      <c r="D63" s="154"/>
      <c r="E63" s="154"/>
      <c r="F63" s="118"/>
      <c r="G63" s="87"/>
      <c r="H63" s="118"/>
      <c r="I63" s="87"/>
      <c r="J63" s="2"/>
      <c r="K63" s="2"/>
    </row>
    <row r="64" spans="1:11" ht="9.75" customHeight="1">
      <c r="A64" s="2"/>
      <c r="B64" s="15"/>
      <c r="C64" s="15"/>
      <c r="D64" s="15"/>
      <c r="E64" s="15"/>
      <c r="F64" s="17"/>
      <c r="G64" s="17"/>
      <c r="H64" s="17"/>
      <c r="I64" s="15"/>
      <c r="J64" s="2"/>
      <c r="K64" s="2"/>
    </row>
    <row r="65" spans="1:11" ht="12.75" customHeight="1">
      <c r="A65" s="2"/>
      <c r="B65" s="156" t="s">
        <v>344</v>
      </c>
      <c r="C65" s="157"/>
      <c r="D65" s="157"/>
      <c r="E65" s="129"/>
      <c r="F65" s="133"/>
      <c r="G65" s="129" t="s">
        <v>65</v>
      </c>
      <c r="H65" s="133"/>
      <c r="I65" s="130" t="s">
        <v>66</v>
      </c>
      <c r="J65" s="11"/>
      <c r="K65" s="2"/>
    </row>
    <row r="66" spans="1:11" ht="10.5" customHeight="1">
      <c r="A66" s="2"/>
      <c r="B66" s="18" t="s">
        <v>26</v>
      </c>
      <c r="C66" s="19" t="s">
        <v>21</v>
      </c>
      <c r="D66" s="19" t="s">
        <v>34</v>
      </c>
      <c r="E66" s="19"/>
      <c r="F66" s="21"/>
      <c r="G66" s="19" t="s">
        <v>28</v>
      </c>
      <c r="H66" s="21"/>
      <c r="I66" s="20" t="s">
        <v>28</v>
      </c>
      <c r="J66" s="9"/>
      <c r="K66" s="2"/>
    </row>
    <row r="67" spans="1:11">
      <c r="A67" s="2"/>
      <c r="B67" s="86">
        <v>1</v>
      </c>
      <c r="C67" s="15" t="str">
        <f>IF(D98&lt;&gt;"", D98, "")</f>
        <v/>
      </c>
      <c r="D67" s="155" t="str">
        <f>IF(G98&lt;&gt;"", G98, "")</f>
        <v/>
      </c>
      <c r="E67" s="155"/>
      <c r="F67" s="15"/>
      <c r="G67" s="78">
        <f>G115</f>
        <v>0</v>
      </c>
      <c r="H67" s="15"/>
      <c r="I67" s="78">
        <f>I115</f>
        <v>0</v>
      </c>
      <c r="J67" s="2"/>
      <c r="K67" s="2"/>
    </row>
    <row r="68" spans="1:11">
      <c r="A68" s="2"/>
      <c r="B68" s="93">
        <v>2</v>
      </c>
      <c r="C68" s="94" t="str">
        <f>IF(D120&lt;&gt;"", D120, "")</f>
        <v/>
      </c>
      <c r="D68" s="153" t="str">
        <f>IF(G120&lt;&gt;"", G120, "")</f>
        <v/>
      </c>
      <c r="E68" s="153"/>
      <c r="F68" s="94"/>
      <c r="G68" s="97">
        <f>G137</f>
        <v>0</v>
      </c>
      <c r="H68" s="94"/>
      <c r="I68" s="97">
        <f>I137</f>
        <v>0</v>
      </c>
      <c r="J68" s="2"/>
      <c r="K68" s="2"/>
    </row>
    <row r="69" spans="1:11">
      <c r="A69" s="2"/>
      <c r="B69" s="15"/>
      <c r="C69" s="15"/>
      <c r="D69" s="15"/>
      <c r="E69" s="15"/>
      <c r="F69" s="23" t="s">
        <v>62</v>
      </c>
      <c r="G69" s="73">
        <f>SUM(G67:G68)</f>
        <v>0</v>
      </c>
      <c r="H69" s="23" t="s">
        <v>63</v>
      </c>
      <c r="I69" s="73">
        <f>SUM(I67:I68)</f>
        <v>0</v>
      </c>
      <c r="J69" s="2"/>
      <c r="K69" s="2"/>
    </row>
    <row r="70" spans="1:11" ht="6.75" customHeight="1">
      <c r="A70" s="2"/>
      <c r="B70" s="3"/>
      <c r="C70" s="3"/>
      <c r="D70" s="3"/>
      <c r="E70" s="3"/>
      <c r="F70" s="3"/>
      <c r="G70" s="3"/>
      <c r="H70" s="3"/>
      <c r="I70" s="3"/>
      <c r="J70" s="2"/>
      <c r="K70" s="2"/>
    </row>
    <row r="71" spans="1:11" ht="12.75" customHeight="1">
      <c r="A71" s="2"/>
      <c r="B71" s="156" t="s">
        <v>345</v>
      </c>
      <c r="C71" s="157"/>
      <c r="D71" s="157"/>
      <c r="E71" s="129"/>
      <c r="F71" s="133"/>
      <c r="G71" s="129" t="s">
        <v>65</v>
      </c>
      <c r="H71" s="133"/>
      <c r="I71" s="130" t="s">
        <v>66</v>
      </c>
      <c r="J71" s="2"/>
      <c r="K71" s="2"/>
    </row>
    <row r="72" spans="1:11" ht="10.5" customHeight="1">
      <c r="A72" s="2"/>
      <c r="B72" s="18" t="s">
        <v>26</v>
      </c>
      <c r="C72" s="19" t="s">
        <v>21</v>
      </c>
      <c r="D72" s="19" t="s">
        <v>34</v>
      </c>
      <c r="E72" s="19"/>
      <c r="F72" s="21"/>
      <c r="G72" s="19" t="s">
        <v>28</v>
      </c>
      <c r="H72" s="21"/>
      <c r="I72" s="20" t="s">
        <v>28</v>
      </c>
      <c r="J72" s="2"/>
      <c r="K72" s="2"/>
    </row>
    <row r="73" spans="1:11" ht="12.75" customHeight="1">
      <c r="A73" s="2"/>
      <c r="B73" s="86">
        <v>1</v>
      </c>
      <c r="C73" s="15" t="str">
        <f>IF(D145&lt;&gt;"", D145, "")</f>
        <v/>
      </c>
      <c r="D73" s="155" t="str">
        <f>IF(G145&lt;&gt;"", G145, "")</f>
        <v/>
      </c>
      <c r="E73" s="155"/>
      <c r="F73" s="15"/>
      <c r="G73" s="78">
        <f>G162</f>
        <v>0</v>
      </c>
      <c r="H73" s="15"/>
      <c r="I73" s="78">
        <f>I162</f>
        <v>0</v>
      </c>
      <c r="J73" s="2"/>
      <c r="K73" s="2"/>
    </row>
    <row r="74" spans="1:11" ht="12.75" customHeight="1">
      <c r="A74" s="2"/>
      <c r="B74" s="93">
        <v>2</v>
      </c>
      <c r="C74" s="94" t="str">
        <f>IF(D167&lt;&gt;"", D167, "")</f>
        <v/>
      </c>
      <c r="D74" s="153" t="str">
        <f>IF(G167&lt;&gt;"", G167, "")</f>
        <v/>
      </c>
      <c r="E74" s="153"/>
      <c r="F74" s="94"/>
      <c r="G74" s="97">
        <f>G184</f>
        <v>0</v>
      </c>
      <c r="H74" s="94"/>
      <c r="I74" s="97">
        <f>I184</f>
        <v>0</v>
      </c>
      <c r="J74" s="2"/>
      <c r="K74" s="2"/>
    </row>
    <row r="75" spans="1:11" ht="12.75" customHeight="1">
      <c r="A75" s="2"/>
      <c r="B75" s="15"/>
      <c r="C75" s="15"/>
      <c r="D75" s="15"/>
      <c r="E75" s="15"/>
      <c r="F75" s="23" t="s">
        <v>350</v>
      </c>
      <c r="G75" s="73">
        <f>SUM(G73:G74)</f>
        <v>0</v>
      </c>
      <c r="H75" s="23" t="s">
        <v>351</v>
      </c>
      <c r="I75" s="73">
        <f>SUM(I73:I74)</f>
        <v>0</v>
      </c>
      <c r="J75" s="2"/>
      <c r="K75" s="2"/>
    </row>
    <row r="76" spans="1:11" ht="16.5" customHeight="1">
      <c r="A76" s="2"/>
      <c r="B76" s="3"/>
      <c r="C76" s="3"/>
      <c r="D76" s="3"/>
      <c r="E76" s="3"/>
      <c r="F76" s="13"/>
      <c r="G76" s="73"/>
      <c r="H76" s="13"/>
      <c r="I76" s="73"/>
      <c r="J76" s="2"/>
      <c r="K76" s="2"/>
    </row>
    <row r="77" spans="1:11" ht="16.5" customHeight="1">
      <c r="A77" s="2"/>
      <c r="B77" s="99"/>
      <c r="C77" s="100" t="s">
        <v>356</v>
      </c>
      <c r="D77" s="134"/>
      <c r="E77" s="135"/>
      <c r="F77" s="135"/>
      <c r="G77" s="131" t="s">
        <v>65</v>
      </c>
      <c r="H77" s="131"/>
      <c r="I77" s="132" t="s">
        <v>66</v>
      </c>
      <c r="J77" s="2"/>
      <c r="K77" s="2"/>
    </row>
    <row r="78" spans="1:11" ht="12.75" customHeight="1">
      <c r="A78" s="2"/>
      <c r="B78" s="3"/>
      <c r="C78" s="3"/>
      <c r="D78" s="3"/>
      <c r="E78" s="3"/>
      <c r="F78" s="13" t="s">
        <v>357</v>
      </c>
      <c r="G78" s="78">
        <f>G21</f>
        <v>0.13</v>
      </c>
      <c r="H78" s="17"/>
      <c r="I78" s="78">
        <f>I21</f>
        <v>0.22</v>
      </c>
      <c r="J78" s="2"/>
      <c r="K78" s="2"/>
    </row>
    <row r="79" spans="1:11" ht="12.75" customHeight="1">
      <c r="A79" s="2"/>
      <c r="B79" s="3"/>
      <c r="C79" s="3"/>
      <c r="D79" s="3"/>
      <c r="E79" s="3"/>
      <c r="F79" s="13" t="s">
        <v>358</v>
      </c>
      <c r="G79" s="78">
        <f>G40</f>
        <v>0</v>
      </c>
      <c r="H79" s="17"/>
      <c r="I79" s="78">
        <f>I40</f>
        <v>0</v>
      </c>
      <c r="J79" s="2"/>
      <c r="K79" s="2"/>
    </row>
    <row r="80" spans="1:11" ht="12.75" customHeight="1">
      <c r="A80" s="2"/>
      <c r="B80" s="3"/>
      <c r="C80" s="3"/>
      <c r="D80" s="3"/>
      <c r="E80" s="3"/>
      <c r="F80" s="13" t="s">
        <v>359</v>
      </c>
      <c r="G80" s="78">
        <f>G62</f>
        <v>0</v>
      </c>
      <c r="H80" s="17"/>
      <c r="I80" s="78">
        <f>I62</f>
        <v>2.7E-2</v>
      </c>
      <c r="J80" s="2"/>
      <c r="K80" s="2"/>
    </row>
    <row r="81" spans="1:11" ht="12.75" customHeight="1">
      <c r="A81" s="2"/>
      <c r="B81" s="3"/>
      <c r="C81" s="3"/>
      <c r="D81" s="3"/>
      <c r="E81" s="3"/>
      <c r="F81" s="13" t="s">
        <v>360</v>
      </c>
      <c r="G81" s="78">
        <f>G69</f>
        <v>0</v>
      </c>
      <c r="H81" s="17"/>
      <c r="I81" s="78">
        <f>I69</f>
        <v>0</v>
      </c>
      <c r="J81" s="2"/>
      <c r="K81" s="2"/>
    </row>
    <row r="82" spans="1:11" ht="12.75" customHeight="1">
      <c r="A82" s="2"/>
      <c r="B82" s="3"/>
      <c r="C82" s="3"/>
      <c r="D82" s="3"/>
      <c r="E82" s="3"/>
      <c r="F82" s="13" t="s">
        <v>361</v>
      </c>
      <c r="G82" s="113">
        <f>G75</f>
        <v>0</v>
      </c>
      <c r="H82" s="114"/>
      <c r="I82" s="113">
        <f>I75</f>
        <v>0</v>
      </c>
      <c r="J82" s="2"/>
      <c r="K82" s="125"/>
    </row>
    <row r="83" spans="1:11" ht="3.75" customHeight="1">
      <c r="A83" s="2"/>
      <c r="B83" s="3"/>
      <c r="C83" s="3"/>
      <c r="D83" s="3"/>
      <c r="E83" s="3"/>
      <c r="F83" s="13"/>
      <c r="G83" s="73"/>
      <c r="H83" s="23"/>
      <c r="I83" s="73"/>
      <c r="J83" s="2"/>
      <c r="K83" s="125"/>
    </row>
    <row r="84" spans="1:11" ht="12.75" customHeight="1">
      <c r="A84" s="2"/>
      <c r="B84" s="3"/>
      <c r="C84" s="13" t="s">
        <v>375</v>
      </c>
      <c r="D84" s="119" t="str">
        <f>IF(I8&lt;&gt;"", I8, "")</f>
        <v>Class B</v>
      </c>
      <c r="E84" s="3"/>
      <c r="F84" s="13" t="s">
        <v>29</v>
      </c>
      <c r="G84" s="79">
        <f>SUM(G78:G82)</f>
        <v>0.13</v>
      </c>
      <c r="H84" s="23" t="s">
        <v>30</v>
      </c>
      <c r="I84" s="73">
        <f>SUM(I78:I82)</f>
        <v>0.247</v>
      </c>
      <c r="J84" s="2"/>
      <c r="K84" s="125"/>
    </row>
    <row r="85" spans="1:11">
      <c r="A85" s="2"/>
      <c r="B85" s="3"/>
      <c r="C85" s="13" t="s">
        <v>376</v>
      </c>
      <c r="D85" s="119">
        <f>IF(D84 = "Class A", SUM(B43:B56), IF(D84="Class B", SUM(B43:B50)+(B51*2)+SUM(B52:B56), ""))</f>
        <v>0</v>
      </c>
      <c r="E85" s="3"/>
      <c r="F85" s="13" t="s">
        <v>8</v>
      </c>
      <c r="G85" s="15">
        <f>I2</f>
        <v>24</v>
      </c>
      <c r="H85" s="23" t="s">
        <v>9</v>
      </c>
      <c r="I85" s="15">
        <f>I4</f>
        <v>5</v>
      </c>
      <c r="J85" s="2"/>
      <c r="K85" s="125"/>
    </row>
    <row r="86" spans="1:11">
      <c r="A86" s="2"/>
      <c r="B86" s="3"/>
      <c r="C86" s="13" t="s">
        <v>377</v>
      </c>
      <c r="D86" s="119">
        <v>75</v>
      </c>
      <c r="E86" s="3"/>
      <c r="F86" s="13" t="s">
        <v>178</v>
      </c>
      <c r="G86" s="84">
        <f>ROUNDUP(G84*G85, 2)</f>
        <v>3.12</v>
      </c>
      <c r="H86" s="23" t="s">
        <v>179</v>
      </c>
      <c r="I86" s="84">
        <f>ROUNDUP((I85/60)*I84, 2)</f>
        <v>0.03</v>
      </c>
      <c r="J86" s="2"/>
      <c r="K86" s="77"/>
    </row>
    <row r="87" spans="1:11" ht="4.5" customHeight="1">
      <c r="A87" s="2"/>
      <c r="B87" s="3"/>
      <c r="C87" s="3"/>
      <c r="D87" s="3"/>
      <c r="E87" s="3"/>
      <c r="F87" s="3"/>
      <c r="G87" s="15"/>
      <c r="H87" s="15"/>
      <c r="I87" s="15"/>
      <c r="J87" s="2"/>
      <c r="K87" s="77" t="s">
        <v>540</v>
      </c>
    </row>
    <row r="88" spans="1:11">
      <c r="A88" s="2"/>
      <c r="B88" s="3"/>
      <c r="C88" s="3"/>
      <c r="D88" s="3"/>
      <c r="E88" s="3"/>
      <c r="F88" s="3"/>
      <c r="G88" s="15"/>
      <c r="H88" s="23" t="s">
        <v>60</v>
      </c>
      <c r="I88" s="85">
        <f>I86+G86</f>
        <v>3.15</v>
      </c>
      <c r="J88" s="2"/>
      <c r="K88" s="126" t="s">
        <v>76</v>
      </c>
    </row>
    <row r="89" spans="1:11">
      <c r="A89" s="2"/>
      <c r="B89" s="3"/>
      <c r="C89" s="3"/>
      <c r="D89" s="3"/>
      <c r="E89" s="3"/>
      <c r="F89" s="3"/>
      <c r="G89" s="15"/>
      <c r="H89" s="23" t="s">
        <v>31</v>
      </c>
      <c r="I89" s="81">
        <f>I6</f>
        <v>0.8</v>
      </c>
      <c r="J89" s="2"/>
      <c r="K89" s="126" t="s">
        <v>158</v>
      </c>
    </row>
    <row r="90" spans="1:11" ht="16.5" customHeight="1">
      <c r="A90" s="2"/>
      <c r="B90" s="2"/>
      <c r="C90" s="2"/>
      <c r="D90" s="2"/>
      <c r="E90" s="2"/>
      <c r="F90" s="2"/>
      <c r="G90" s="10"/>
      <c r="H90" s="82" t="s">
        <v>32</v>
      </c>
      <c r="I90" s="83">
        <f>I88/I89</f>
        <v>3.9374999999999996</v>
      </c>
      <c r="J90" s="2"/>
      <c r="K90" s="126" t="s">
        <v>78</v>
      </c>
    </row>
    <row r="91" spans="1:11" ht="16.5" customHeight="1">
      <c r="A91" s="2"/>
      <c r="B91" s="2"/>
      <c r="C91" s="2"/>
      <c r="D91" s="2"/>
      <c r="E91" s="2"/>
      <c r="F91" s="2"/>
      <c r="G91" s="2"/>
      <c r="H91" s="12" t="s">
        <v>33</v>
      </c>
      <c r="I91" s="57"/>
      <c r="J91" s="2"/>
      <c r="K91" s="126" t="s">
        <v>160</v>
      </c>
    </row>
    <row r="92" spans="1:11" ht="32.25" customHeight="1">
      <c r="A92" s="2"/>
      <c r="B92" s="2"/>
      <c r="C92" s="2"/>
      <c r="D92" s="2"/>
      <c r="E92" s="2"/>
      <c r="F92" s="146" t="s">
        <v>378</v>
      </c>
      <c r="G92" s="146"/>
      <c r="H92" s="146"/>
      <c r="I92" s="146"/>
      <c r="J92" s="2"/>
      <c r="K92" s="126" t="s">
        <v>75</v>
      </c>
    </row>
    <row r="93" spans="1:11" ht="30" customHeight="1">
      <c r="A93" s="2"/>
      <c r="B93" s="2"/>
      <c r="C93" s="2"/>
      <c r="D93" s="2"/>
      <c r="E93" s="2"/>
      <c r="F93" s="146"/>
      <c r="G93" s="146"/>
      <c r="H93" s="146"/>
      <c r="I93" s="146"/>
      <c r="J93" s="2"/>
      <c r="K93" s="126" t="s">
        <v>74</v>
      </c>
    </row>
    <row r="94" spans="1:11" ht="24.75" customHeight="1">
      <c r="A94" s="2"/>
      <c r="B94" s="98" t="s">
        <v>352</v>
      </c>
      <c r="C94" s="64"/>
      <c r="D94" s="64"/>
      <c r="E94" s="65"/>
      <c r="F94" s="65"/>
      <c r="G94" s="150" t="str">
        <f>IF($F$2&lt;&gt;"", $F$2, "")</f>
        <v/>
      </c>
      <c r="H94" s="150"/>
      <c r="I94" s="101" t="str">
        <f>IF($F$10&lt;&gt;"", $F$10, "")</f>
        <v/>
      </c>
      <c r="J94" s="2"/>
      <c r="K94" s="126"/>
    </row>
    <row r="95" spans="1:11" ht="16.5" customHeight="1">
      <c r="A95" s="2"/>
      <c r="B95" s="2"/>
      <c r="C95" s="2"/>
      <c r="D95" s="2"/>
      <c r="E95" s="2"/>
      <c r="F95" s="2"/>
      <c r="G95" s="2"/>
      <c r="H95" s="6"/>
      <c r="I95" s="2"/>
      <c r="J95" s="2"/>
      <c r="K95" s="77" t="s">
        <v>540</v>
      </c>
    </row>
    <row r="96" spans="1:11" s="4" customFormat="1" ht="16.5" customHeight="1">
      <c r="A96" s="3"/>
      <c r="B96" s="99" t="s">
        <v>25</v>
      </c>
      <c r="C96" s="100"/>
      <c r="D96" s="100"/>
      <c r="E96" s="136" t="s">
        <v>138</v>
      </c>
      <c r="F96" s="137">
        <v>3</v>
      </c>
      <c r="G96" s="137"/>
      <c r="H96" s="136" t="s">
        <v>140</v>
      </c>
      <c r="I96" s="138">
        <f>$I$10</f>
        <v>20.399999999999999</v>
      </c>
      <c r="J96" s="3"/>
      <c r="K96" s="126" t="s">
        <v>76</v>
      </c>
    </row>
    <row r="97" spans="1:12" s="4" customFormat="1" ht="3" customHeight="1">
      <c r="A97" s="3"/>
      <c r="B97" s="110"/>
      <c r="C97" s="110"/>
      <c r="D97" s="110"/>
      <c r="E97" s="111"/>
      <c r="F97" s="112"/>
      <c r="G97" s="112"/>
      <c r="H97" s="112"/>
      <c r="I97" s="112"/>
      <c r="J97" s="3"/>
      <c r="K97" s="126" t="s">
        <v>158</v>
      </c>
    </row>
    <row r="98" spans="1:12" s="4" customFormat="1" ht="12">
      <c r="A98" s="3"/>
      <c r="B98" s="15"/>
      <c r="C98" s="23" t="s">
        <v>136</v>
      </c>
      <c r="D98" s="139"/>
      <c r="E98" s="140"/>
      <c r="F98" s="23" t="s">
        <v>64</v>
      </c>
      <c r="G98" s="151"/>
      <c r="H98" s="152"/>
      <c r="I98" s="15"/>
      <c r="J98" s="3"/>
      <c r="K98" s="126" t="s">
        <v>78</v>
      </c>
      <c r="L98" s="29"/>
    </row>
    <row r="99" spans="1:12" s="4" customFormat="1" ht="12">
      <c r="A99" s="3"/>
      <c r="B99" s="15"/>
      <c r="C99" s="22"/>
      <c r="D99" s="28" t="str">
        <f>IF(D98="Door Holder - Low AC Dropout", "* Circuit Standby and Alarm Current will be zero", "")</f>
        <v/>
      </c>
      <c r="E99" s="22"/>
      <c r="F99" s="22"/>
      <c r="G99" s="24"/>
      <c r="H99" s="24"/>
      <c r="I99" s="24"/>
      <c r="J99" s="3"/>
      <c r="K99" s="126" t="s">
        <v>160</v>
      </c>
      <c r="L99" s="29"/>
    </row>
    <row r="100" spans="1:12" s="4" customFormat="1" ht="12.75" customHeight="1">
      <c r="A100" s="3"/>
      <c r="B100" s="15"/>
      <c r="C100" s="102" t="s">
        <v>77</v>
      </c>
      <c r="D100" s="103" t="s">
        <v>22</v>
      </c>
      <c r="E100" s="103" t="s">
        <v>23</v>
      </c>
      <c r="F100" s="103" t="s">
        <v>6</v>
      </c>
      <c r="G100" s="104" t="s">
        <v>177</v>
      </c>
      <c r="H100" s="103" t="s">
        <v>24</v>
      </c>
      <c r="I100" s="105" t="s">
        <v>137</v>
      </c>
      <c r="J100" s="3"/>
      <c r="K100" s="126" t="s">
        <v>75</v>
      </c>
      <c r="L100" s="29"/>
    </row>
    <row r="101" spans="1:12" s="4" customFormat="1" ht="12">
      <c r="A101" s="3"/>
      <c r="B101" s="17"/>
      <c r="C101" s="58" t="s">
        <v>68</v>
      </c>
      <c r="D101" s="68">
        <f>VLOOKUP(C101, $K$116:$L$122, 2)</f>
        <v>2.5</v>
      </c>
      <c r="E101" s="58"/>
      <c r="F101" s="70">
        <f>((E101*2)/1000)*D101</f>
        <v>0</v>
      </c>
      <c r="G101" s="71">
        <f>IF(SUM(G105:G114)&gt;SUM(I105:I114),SUM(G105:G114),SUM(I105:I114))</f>
        <v>0</v>
      </c>
      <c r="H101" s="72">
        <f>I96-(G101*F101)</f>
        <v>20.399999999999999</v>
      </c>
      <c r="I101" s="69">
        <v>16</v>
      </c>
      <c r="J101" s="3"/>
      <c r="K101" s="126" t="s">
        <v>347</v>
      </c>
      <c r="L101" s="29"/>
    </row>
    <row r="102" spans="1:12" s="4" customFormat="1" ht="12">
      <c r="A102" s="3"/>
      <c r="B102" s="74"/>
      <c r="C102" s="74"/>
      <c r="D102" s="74"/>
      <c r="E102" s="75"/>
      <c r="F102" s="74"/>
      <c r="G102" s="74"/>
      <c r="H102" s="74"/>
      <c r="I102" s="74"/>
      <c r="J102" s="3"/>
      <c r="K102" s="126" t="s">
        <v>346</v>
      </c>
      <c r="L102" s="29"/>
    </row>
    <row r="103" spans="1:12" s="4" customFormat="1" ht="12.75" customHeight="1">
      <c r="A103" s="3"/>
      <c r="B103" s="143" t="s">
        <v>133</v>
      </c>
      <c r="C103" s="144"/>
      <c r="D103" s="144"/>
      <c r="E103" s="144"/>
      <c r="F103" s="144" t="s">
        <v>65</v>
      </c>
      <c r="G103" s="144"/>
      <c r="H103" s="144" t="s">
        <v>66</v>
      </c>
      <c r="I103" s="145"/>
      <c r="J103" s="3"/>
      <c r="K103" s="126" t="s">
        <v>74</v>
      </c>
      <c r="L103" s="29"/>
    </row>
    <row r="104" spans="1:12" s="4" customFormat="1" ht="12">
      <c r="A104" s="3"/>
      <c r="B104" s="106" t="s">
        <v>0</v>
      </c>
      <c r="C104" s="107" t="s">
        <v>157</v>
      </c>
      <c r="D104" s="107" t="s">
        <v>2</v>
      </c>
      <c r="E104" s="107"/>
      <c r="F104" s="107" t="s">
        <v>27</v>
      </c>
      <c r="G104" s="107" t="s">
        <v>28</v>
      </c>
      <c r="H104" s="107" t="s">
        <v>27</v>
      </c>
      <c r="I104" s="108" t="s">
        <v>28</v>
      </c>
      <c r="J104" s="3"/>
      <c r="K104" s="126"/>
      <c r="L104" s="29"/>
    </row>
    <row r="105" spans="1:12" s="4" customFormat="1" ht="12">
      <c r="A105" s="3"/>
      <c r="B105" s="58"/>
      <c r="C105" s="59"/>
      <c r="D105" s="141"/>
      <c r="E105" s="141"/>
      <c r="F105" s="49" t="str">
        <f>IF(D105="", "", IF(C105="User Defined", VLOOKUP(D105, 'User Defined'!$B$4:$D$103, 2, FALSE), VLOOKUP(D105, 'Device Database'!$B$4:$D$444, 2, FALSE)))</f>
        <v/>
      </c>
      <c r="G105" s="49" t="str">
        <f>IF(F105&lt;&gt;"", F105*B105, "")</f>
        <v/>
      </c>
      <c r="H105" s="49" t="str">
        <f>IF(D105="", "", IF(C105="User Defined", VLOOKUP(D105, 'User Defined'!$B$4:$D$103, 3, FALSE), VLOOKUP(D105, 'Device Database'!$B$4:$D$444, 3, FALSE)))</f>
        <v/>
      </c>
      <c r="I105" s="49" t="str">
        <f>IF(H105&lt;&gt;"", H105*B105, "")</f>
        <v/>
      </c>
      <c r="J105" s="3"/>
      <c r="K105" s="126" t="s">
        <v>155</v>
      </c>
      <c r="L105" s="29"/>
    </row>
    <row r="106" spans="1:12" s="4" customFormat="1" ht="12">
      <c r="A106" s="3"/>
      <c r="B106" s="56"/>
      <c r="C106" s="60"/>
      <c r="D106" s="142"/>
      <c r="E106" s="142"/>
      <c r="F106" s="49" t="str">
        <f>IF(D106="", "", IF(C106="User Defined", VLOOKUP(D106, 'User Defined'!$B$4:$D$103, 2, FALSE), VLOOKUP(D106, 'Device Database'!$B$4:$D$444, 2, FALSE)))</f>
        <v/>
      </c>
      <c r="G106" s="49" t="str">
        <f t="shared" ref="G106:G114" si="2">IF(F106&lt;&gt;"", F106*B106, "")</f>
        <v/>
      </c>
      <c r="H106" s="49" t="str">
        <f>IF(D106="", "", IF(C106="User Defined", VLOOKUP(D106, 'User Defined'!$B$4:$D$103, 3, FALSE), VLOOKUP(D106, 'Device Database'!$B$4:$D$444, 3, FALSE)))</f>
        <v/>
      </c>
      <c r="I106" s="49" t="str">
        <f t="shared" ref="I106:I114" si="3">IF(H106&lt;&gt;"", H106*B106, "")</f>
        <v/>
      </c>
      <c r="J106" s="3"/>
      <c r="K106" s="126" t="s">
        <v>134</v>
      </c>
      <c r="L106" s="29"/>
    </row>
    <row r="107" spans="1:12" s="4" customFormat="1" ht="12">
      <c r="A107" s="3"/>
      <c r="B107" s="56"/>
      <c r="C107" s="60"/>
      <c r="D107" s="142"/>
      <c r="E107" s="142"/>
      <c r="F107" s="49" t="str">
        <f>IF(D107="", "", IF(C107="User Defined", VLOOKUP(D107, 'User Defined'!$B$4:$D$103, 2, FALSE), VLOOKUP(D107, 'Device Database'!$B$4:$D$444, 2, FALSE)))</f>
        <v/>
      </c>
      <c r="G107" s="49" t="str">
        <f t="shared" si="2"/>
        <v/>
      </c>
      <c r="H107" s="49" t="str">
        <f>IF(D107="", "", IF(C107="User Defined", VLOOKUP(D107, 'User Defined'!$B$4:$D$103, 3, FALSE), VLOOKUP(D107, 'Device Database'!$B$4:$D$444, 3, FALSE)))</f>
        <v/>
      </c>
      <c r="I107" s="49" t="str">
        <f t="shared" si="3"/>
        <v/>
      </c>
      <c r="J107" s="3"/>
      <c r="K107" s="126" t="s">
        <v>80</v>
      </c>
      <c r="L107" s="29"/>
    </row>
    <row r="108" spans="1:12" s="4" customFormat="1" ht="12">
      <c r="A108" s="3"/>
      <c r="B108" s="56"/>
      <c r="C108" s="60"/>
      <c r="D108" s="142"/>
      <c r="E108" s="142"/>
      <c r="F108" s="49" t="str">
        <f>IF(D108="", "", IF(C108="User Defined", VLOOKUP(D108, 'User Defined'!$B$4:$D$103, 2, FALSE), VLOOKUP(D108, 'Device Database'!$B$4:$D$444, 2, FALSE)))</f>
        <v/>
      </c>
      <c r="G108" s="49" t="str">
        <f t="shared" si="2"/>
        <v/>
      </c>
      <c r="H108" s="49" t="str">
        <f>IF(D108="", "", IF(C108="User Defined", VLOOKUP(D108, 'User Defined'!$B$4:$D$103, 3, FALSE), VLOOKUP(D108, 'Device Database'!$B$4:$D$444, 3, FALSE)))</f>
        <v/>
      </c>
      <c r="I108" s="49" t="str">
        <f t="shared" si="3"/>
        <v/>
      </c>
      <c r="J108" s="3"/>
      <c r="K108" s="126" t="s">
        <v>156</v>
      </c>
      <c r="L108" s="29"/>
    </row>
    <row r="109" spans="1:12" s="4" customFormat="1" ht="12">
      <c r="A109" s="3"/>
      <c r="B109" s="56"/>
      <c r="C109" s="60"/>
      <c r="D109" s="139"/>
      <c r="E109" s="140"/>
      <c r="F109" s="49" t="str">
        <f>IF(D109="", "", IF(C109="User Defined", VLOOKUP(D109, 'User Defined'!$B$4:$D$103, 2, FALSE), VLOOKUP(D109, 'Device Database'!$B$4:$D$444, 2, FALSE)))</f>
        <v/>
      </c>
      <c r="G109" s="49" t="str">
        <f t="shared" si="2"/>
        <v/>
      </c>
      <c r="H109" s="49" t="str">
        <f>IF(D109="", "", IF(C109="User Defined", VLOOKUP(D109, 'User Defined'!$B$4:$D$103, 3, FALSE), VLOOKUP(D109, 'Device Database'!$B$4:$D$444, 3, FALSE)))</f>
        <v/>
      </c>
      <c r="I109" s="49" t="str">
        <f t="shared" si="3"/>
        <v/>
      </c>
      <c r="J109" s="3"/>
      <c r="K109" s="126" t="s">
        <v>328</v>
      </c>
      <c r="L109" s="29"/>
    </row>
    <row r="110" spans="1:12" s="4" customFormat="1" ht="12">
      <c r="A110" s="3"/>
      <c r="B110" s="56"/>
      <c r="C110" s="60"/>
      <c r="D110" s="139" t="s">
        <v>342</v>
      </c>
      <c r="E110" s="140"/>
      <c r="F110" s="62"/>
      <c r="G110" s="49" t="str">
        <f t="shared" si="2"/>
        <v/>
      </c>
      <c r="H110" s="62"/>
      <c r="I110" s="49" t="str">
        <f t="shared" si="3"/>
        <v/>
      </c>
      <c r="J110" s="3"/>
      <c r="K110" s="126" t="s">
        <v>81</v>
      </c>
      <c r="L110" s="29"/>
    </row>
    <row r="111" spans="1:12" s="4" customFormat="1" ht="12">
      <c r="A111" s="3"/>
      <c r="B111" s="56"/>
      <c r="C111" s="60"/>
      <c r="D111" s="139" t="s">
        <v>341</v>
      </c>
      <c r="E111" s="140"/>
      <c r="F111" s="62"/>
      <c r="G111" s="49" t="str">
        <f t="shared" si="2"/>
        <v/>
      </c>
      <c r="H111" s="62"/>
      <c r="I111" s="49" t="str">
        <f t="shared" si="3"/>
        <v/>
      </c>
      <c r="J111" s="3"/>
      <c r="K111" s="126" t="s">
        <v>82</v>
      </c>
      <c r="L111" s="29"/>
    </row>
    <row r="112" spans="1:12" s="4" customFormat="1" ht="12">
      <c r="A112" s="3"/>
      <c r="B112" s="56"/>
      <c r="C112" s="61"/>
      <c r="D112" s="139" t="s">
        <v>343</v>
      </c>
      <c r="E112" s="140"/>
      <c r="F112" s="62"/>
      <c r="G112" s="49" t="str">
        <f t="shared" si="2"/>
        <v/>
      </c>
      <c r="H112" s="62"/>
      <c r="I112" s="49" t="str">
        <f t="shared" si="3"/>
        <v/>
      </c>
      <c r="J112" s="3"/>
      <c r="K112" s="126" t="s">
        <v>380</v>
      </c>
      <c r="L112" s="29"/>
    </row>
    <row r="113" spans="1:12" s="4" customFormat="1" ht="12">
      <c r="A113" s="3"/>
      <c r="B113" s="56"/>
      <c r="C113" s="60"/>
      <c r="D113" s="139"/>
      <c r="E113" s="140"/>
      <c r="F113" s="62"/>
      <c r="G113" s="49" t="str">
        <f t="shared" si="2"/>
        <v/>
      </c>
      <c r="H113" s="62"/>
      <c r="I113" s="49" t="str">
        <f t="shared" si="3"/>
        <v/>
      </c>
      <c r="J113" s="3"/>
      <c r="K113" s="126" t="s">
        <v>79</v>
      </c>
      <c r="L113" s="29"/>
    </row>
    <row r="114" spans="1:12" s="4" customFormat="1" ht="12">
      <c r="A114" s="3"/>
      <c r="B114" s="56"/>
      <c r="C114" s="60"/>
      <c r="D114" s="139"/>
      <c r="E114" s="140"/>
      <c r="F114" s="62"/>
      <c r="G114" s="49" t="str">
        <f t="shared" si="2"/>
        <v/>
      </c>
      <c r="H114" s="62"/>
      <c r="I114" s="49" t="str">
        <f t="shared" si="3"/>
        <v/>
      </c>
      <c r="J114" s="3"/>
      <c r="K114" s="126"/>
      <c r="L114" s="29"/>
    </row>
    <row r="115" spans="1:12" s="4" customFormat="1" ht="12.75" customHeight="1">
      <c r="A115" s="3"/>
      <c r="B115" s="3"/>
      <c r="C115" s="147" t="str">
        <f>IF(D98="Doors (Low AC Drop)", "No Standby or Alarm current shown as circuit is used for door holders and will drop out during an AC power loss.", "")</f>
        <v/>
      </c>
      <c r="D115" s="147"/>
      <c r="E115" s="147"/>
      <c r="F115" s="13" t="s">
        <v>135</v>
      </c>
      <c r="G115" s="51">
        <f>IF(D98="Doors (Low AC Drop)",0,SUM(G105:G114))</f>
        <v>0</v>
      </c>
      <c r="H115" s="13" t="s">
        <v>30</v>
      </c>
      <c r="I115" s="51">
        <f>IF(D98="Doors (Low AC Drop)",0,SUM(I105:I114))</f>
        <v>0</v>
      </c>
      <c r="J115" s="3"/>
      <c r="K115" s="126"/>
      <c r="L115" s="29"/>
    </row>
    <row r="116" spans="1:12" s="4" customFormat="1" ht="16.5" customHeight="1">
      <c r="A116" s="3"/>
      <c r="B116" s="3"/>
      <c r="C116" s="148"/>
      <c r="D116" s="148"/>
      <c r="E116" s="148"/>
      <c r="F116" s="34"/>
      <c r="G116" s="3"/>
      <c r="H116" s="34"/>
      <c r="I116" s="3"/>
      <c r="J116" s="3"/>
      <c r="K116" s="126" t="s">
        <v>67</v>
      </c>
      <c r="L116" s="29">
        <v>1.6</v>
      </c>
    </row>
    <row r="117" spans="1:12" s="4" customFormat="1" ht="12" customHeight="1">
      <c r="A117" s="3"/>
      <c r="B117" s="32"/>
      <c r="C117" s="43"/>
      <c r="D117" s="32"/>
      <c r="E117" s="26"/>
      <c r="F117" s="33"/>
      <c r="G117" s="33"/>
      <c r="H117" s="26"/>
      <c r="I117" s="33"/>
      <c r="J117" s="3"/>
      <c r="K117" s="126" t="s">
        <v>68</v>
      </c>
      <c r="L117" s="29">
        <v>2.5</v>
      </c>
    </row>
    <row r="118" spans="1:12" s="4" customFormat="1" ht="16.5" customHeight="1">
      <c r="A118" s="3"/>
      <c r="B118" s="99" t="s">
        <v>176</v>
      </c>
      <c r="C118" s="100"/>
      <c r="D118" s="100"/>
      <c r="E118" s="136" t="s">
        <v>138</v>
      </c>
      <c r="F118" s="137">
        <v>3</v>
      </c>
      <c r="G118" s="137"/>
      <c r="H118" s="136" t="s">
        <v>140</v>
      </c>
      <c r="I118" s="138">
        <f>$I$10</f>
        <v>20.399999999999999</v>
      </c>
      <c r="J118" s="3"/>
      <c r="K118" s="126" t="s">
        <v>69</v>
      </c>
      <c r="L118" s="29">
        <v>2.5</v>
      </c>
    </row>
    <row r="119" spans="1:12" s="4" customFormat="1" ht="3" customHeight="1">
      <c r="A119" s="3"/>
      <c r="B119" s="110"/>
      <c r="C119" s="110"/>
      <c r="D119" s="110"/>
      <c r="E119" s="111"/>
      <c r="F119" s="112"/>
      <c r="G119" s="112"/>
      <c r="H119" s="112"/>
      <c r="I119" s="112"/>
      <c r="J119" s="3"/>
      <c r="K119" s="126" t="s">
        <v>70</v>
      </c>
      <c r="L119" s="29">
        <v>4</v>
      </c>
    </row>
    <row r="120" spans="1:12" s="4" customFormat="1" ht="12" customHeight="1">
      <c r="A120" s="3"/>
      <c r="B120" s="15"/>
      <c r="C120" s="23" t="s">
        <v>136</v>
      </c>
      <c r="D120" s="139"/>
      <c r="E120" s="140"/>
      <c r="F120" s="23" t="s">
        <v>64</v>
      </c>
      <c r="G120" s="151"/>
      <c r="H120" s="152"/>
      <c r="I120" s="15"/>
      <c r="J120" s="3"/>
      <c r="K120" s="126" t="s">
        <v>71</v>
      </c>
      <c r="L120" s="29">
        <v>4</v>
      </c>
    </row>
    <row r="121" spans="1:12" s="4" customFormat="1" ht="12" customHeight="1">
      <c r="A121" s="3"/>
      <c r="B121" s="15"/>
      <c r="C121" s="22"/>
      <c r="D121" s="28" t="str">
        <f>IF(D120="Door Holder - Low AC Dropout", "* Circuit Standby and Alarm Current will be zero", "")</f>
        <v/>
      </c>
      <c r="E121" s="22"/>
      <c r="F121" s="22"/>
      <c r="G121" s="24"/>
      <c r="H121" s="24"/>
      <c r="I121" s="24"/>
      <c r="J121" s="3"/>
      <c r="K121" s="126" t="s">
        <v>72</v>
      </c>
      <c r="L121" s="29">
        <v>6.4</v>
      </c>
    </row>
    <row r="122" spans="1:12" s="4" customFormat="1" ht="12.75" customHeight="1">
      <c r="A122" s="3"/>
      <c r="B122" s="15"/>
      <c r="C122" s="102" t="s">
        <v>77</v>
      </c>
      <c r="D122" s="103" t="s">
        <v>22</v>
      </c>
      <c r="E122" s="103" t="s">
        <v>23</v>
      </c>
      <c r="F122" s="103" t="s">
        <v>6</v>
      </c>
      <c r="G122" s="104" t="s">
        <v>177</v>
      </c>
      <c r="H122" s="103" t="s">
        <v>24</v>
      </c>
      <c r="I122" s="105" t="s">
        <v>137</v>
      </c>
      <c r="J122" s="3"/>
      <c r="K122" s="126" t="s">
        <v>73</v>
      </c>
      <c r="L122" s="29">
        <v>6.4</v>
      </c>
    </row>
    <row r="123" spans="1:12" s="4" customFormat="1" ht="12" customHeight="1">
      <c r="A123" s="3"/>
      <c r="B123" s="17"/>
      <c r="C123" s="58" t="s">
        <v>68</v>
      </c>
      <c r="D123" s="68">
        <f>VLOOKUP(C123, $K$116:$L$122, 2)</f>
        <v>2.5</v>
      </c>
      <c r="E123" s="58"/>
      <c r="F123" s="70">
        <f>((E123*2)/1000)*D123</f>
        <v>0</v>
      </c>
      <c r="G123" s="71">
        <f>IF(SUM(G127:G136)&gt;SUM(I127:I136),SUM(G127:G136),SUM(I127:I136))</f>
        <v>0</v>
      </c>
      <c r="H123" s="72">
        <f>I118-(G123*F123)</f>
        <v>20.399999999999999</v>
      </c>
      <c r="I123" s="69">
        <v>16</v>
      </c>
      <c r="J123" s="3"/>
      <c r="K123" s="126"/>
    </row>
    <row r="124" spans="1:12" s="4" customFormat="1" ht="12" customHeight="1">
      <c r="A124" s="3"/>
      <c r="B124" s="74"/>
      <c r="C124" s="74"/>
      <c r="D124" s="74"/>
      <c r="E124" s="75"/>
      <c r="F124" s="74"/>
      <c r="G124" s="74"/>
      <c r="H124" s="74"/>
      <c r="I124" s="74"/>
      <c r="J124" s="3"/>
      <c r="K124" s="126"/>
    </row>
    <row r="125" spans="1:12" s="4" customFormat="1" ht="12.75" customHeight="1">
      <c r="A125" s="3"/>
      <c r="B125" s="143" t="s">
        <v>133</v>
      </c>
      <c r="C125" s="144"/>
      <c r="D125" s="144"/>
      <c r="E125" s="144"/>
      <c r="F125" s="144" t="s">
        <v>65</v>
      </c>
      <c r="G125" s="144"/>
      <c r="H125" s="144" t="s">
        <v>66</v>
      </c>
      <c r="I125" s="145"/>
      <c r="J125" s="3"/>
      <c r="K125" s="127"/>
    </row>
    <row r="126" spans="1:12" s="4" customFormat="1" ht="12" customHeight="1">
      <c r="A126" s="3"/>
      <c r="B126" s="106" t="s">
        <v>0</v>
      </c>
      <c r="C126" s="107" t="s">
        <v>157</v>
      </c>
      <c r="D126" s="107" t="s">
        <v>2</v>
      </c>
      <c r="E126" s="107"/>
      <c r="F126" s="107" t="s">
        <v>27</v>
      </c>
      <c r="G126" s="107" t="s">
        <v>28</v>
      </c>
      <c r="H126" s="107" t="s">
        <v>27</v>
      </c>
      <c r="I126" s="108" t="s">
        <v>28</v>
      </c>
      <c r="J126" s="3"/>
      <c r="K126" s="127"/>
    </row>
    <row r="127" spans="1:12" s="4" customFormat="1" ht="12" customHeight="1">
      <c r="A127" s="3"/>
      <c r="B127" s="58"/>
      <c r="C127" s="59"/>
      <c r="D127" s="141"/>
      <c r="E127" s="141"/>
      <c r="F127" s="49" t="str">
        <f>IF(D127="", "", IF(C127="User Defined", VLOOKUP(D127, 'User Defined'!$B$4:$D$103, 2, FALSE), VLOOKUP(D127, 'Device Database'!$B$4:$D$444, 2, FALSE)))</f>
        <v/>
      </c>
      <c r="G127" s="49" t="str">
        <f>IF(F127&lt;&gt;"", F127*B127, "")</f>
        <v/>
      </c>
      <c r="H127" s="49" t="str">
        <f>IF(D127="", "", IF(C127="User Defined", VLOOKUP(D127, 'User Defined'!$B$4:$D$103, 3, FALSE), VLOOKUP(D127, 'Device Database'!$B$4:$D$444, 3, FALSE)))</f>
        <v/>
      </c>
      <c r="I127" s="49" t="str">
        <f>IF(H127&lt;&gt;"", H127*B127, "")</f>
        <v/>
      </c>
      <c r="J127" s="3"/>
      <c r="K127" s="127"/>
    </row>
    <row r="128" spans="1:12" s="4" customFormat="1" ht="12" customHeight="1">
      <c r="A128" s="3"/>
      <c r="B128" s="56"/>
      <c r="C128" s="60"/>
      <c r="D128" s="142"/>
      <c r="E128" s="142"/>
      <c r="F128" s="49" t="str">
        <f>IF(D128="", "", IF(C128="User Defined", VLOOKUP(D128, 'User Defined'!$B$4:$D$103, 2, FALSE), VLOOKUP(D128, 'Device Database'!$B$4:$D$444, 2, FALSE)))</f>
        <v/>
      </c>
      <c r="G128" s="49" t="str">
        <f t="shared" ref="G128:G136" si="4">IF(F128&lt;&gt;"", F128*B128, "")</f>
        <v/>
      </c>
      <c r="H128" s="49" t="str">
        <f>IF(D128="", "", IF(C128="User Defined", VLOOKUP(D128, 'User Defined'!$B$4:$D$103, 3, FALSE), VLOOKUP(D128, 'Device Database'!$B$4:$D$444, 3, FALSE)))</f>
        <v/>
      </c>
      <c r="I128" s="49" t="str">
        <f t="shared" ref="I128:I136" si="5">IF(H128&lt;&gt;"", H128*B128, "")</f>
        <v/>
      </c>
      <c r="J128" s="3"/>
      <c r="K128" s="127"/>
    </row>
    <row r="129" spans="1:11" s="4" customFormat="1" ht="12" customHeight="1">
      <c r="A129" s="3"/>
      <c r="B129" s="56"/>
      <c r="C129" s="60"/>
      <c r="D129" s="142"/>
      <c r="E129" s="142"/>
      <c r="F129" s="49" t="str">
        <f>IF(D129="", "", IF(C129="User Defined", VLOOKUP(D129, 'User Defined'!$B$4:$D$103, 2, FALSE), VLOOKUP(D129, 'Device Database'!$B$4:$D$444, 2, FALSE)))</f>
        <v/>
      </c>
      <c r="G129" s="49" t="str">
        <f t="shared" si="4"/>
        <v/>
      </c>
      <c r="H129" s="49" t="str">
        <f>IF(D129="", "", IF(C129="User Defined", VLOOKUP(D129, 'User Defined'!$B$4:$D$103, 3, FALSE), VLOOKUP(D129, 'Device Database'!$B$4:$D$444, 3, FALSE)))</f>
        <v/>
      </c>
      <c r="I129" s="49" t="str">
        <f t="shared" si="5"/>
        <v/>
      </c>
      <c r="J129" s="3"/>
      <c r="K129" s="3"/>
    </row>
    <row r="130" spans="1:11" s="4" customFormat="1" ht="12" customHeight="1">
      <c r="A130" s="3"/>
      <c r="B130" s="56"/>
      <c r="C130" s="60"/>
      <c r="D130" s="142"/>
      <c r="E130" s="142"/>
      <c r="F130" s="49" t="str">
        <f>IF(D130="", "", IF(C130="User Defined", VLOOKUP(D130, 'User Defined'!$B$4:$D$103, 2, FALSE), VLOOKUP(D130, 'Device Database'!$B$4:$D$444, 2, FALSE)))</f>
        <v/>
      </c>
      <c r="G130" s="49" t="str">
        <f t="shared" si="4"/>
        <v/>
      </c>
      <c r="H130" s="49" t="str">
        <f>IF(D130="", "", IF(C130="User Defined", VLOOKUP(D130, 'User Defined'!$B$4:$D$103, 3, FALSE), VLOOKUP(D130, 'Device Database'!$B$4:$D$444, 3, FALSE)))</f>
        <v/>
      </c>
      <c r="I130" s="49" t="str">
        <f t="shared" si="5"/>
        <v/>
      </c>
      <c r="J130" s="3"/>
      <c r="K130" s="3"/>
    </row>
    <row r="131" spans="1:11" s="4" customFormat="1" ht="12" customHeight="1">
      <c r="A131" s="3"/>
      <c r="B131" s="56"/>
      <c r="C131" s="60"/>
      <c r="D131" s="139"/>
      <c r="E131" s="140"/>
      <c r="F131" s="49" t="str">
        <f>IF(D131="", "", IF(C131="User Defined", VLOOKUP(D131, 'User Defined'!$B$4:$D$103, 2, FALSE), VLOOKUP(D131, 'Device Database'!$B$4:$D$444, 2, FALSE)))</f>
        <v/>
      </c>
      <c r="G131" s="49" t="str">
        <f t="shared" si="4"/>
        <v/>
      </c>
      <c r="H131" s="49" t="str">
        <f>IF(D131="", "", IF(C131="User Defined", VLOOKUP(D131, 'User Defined'!$B$4:$D$103, 3, FALSE), VLOOKUP(D131, 'Device Database'!$B$4:$D$444, 3, FALSE)))</f>
        <v/>
      </c>
      <c r="I131" s="49" t="str">
        <f t="shared" si="5"/>
        <v/>
      </c>
      <c r="J131" s="3"/>
      <c r="K131" s="3"/>
    </row>
    <row r="132" spans="1:11" s="4" customFormat="1" ht="12" customHeight="1">
      <c r="A132" s="3"/>
      <c r="B132" s="56"/>
      <c r="C132" s="60"/>
      <c r="D132" s="139" t="s">
        <v>342</v>
      </c>
      <c r="E132" s="140"/>
      <c r="F132" s="62"/>
      <c r="G132" s="49" t="str">
        <f t="shared" si="4"/>
        <v/>
      </c>
      <c r="H132" s="62"/>
      <c r="I132" s="49" t="str">
        <f t="shared" si="5"/>
        <v/>
      </c>
      <c r="J132" s="3"/>
      <c r="K132" s="3"/>
    </row>
    <row r="133" spans="1:11" s="4" customFormat="1" ht="12" customHeight="1">
      <c r="A133" s="3"/>
      <c r="B133" s="56"/>
      <c r="C133" s="60"/>
      <c r="D133" s="139" t="s">
        <v>341</v>
      </c>
      <c r="E133" s="140"/>
      <c r="F133" s="62"/>
      <c r="G133" s="49" t="str">
        <f t="shared" si="4"/>
        <v/>
      </c>
      <c r="H133" s="62"/>
      <c r="I133" s="49" t="str">
        <f t="shared" si="5"/>
        <v/>
      </c>
      <c r="J133" s="3"/>
      <c r="K133" s="3"/>
    </row>
    <row r="134" spans="1:11" s="4" customFormat="1" ht="12" customHeight="1">
      <c r="A134" s="3"/>
      <c r="B134" s="56"/>
      <c r="C134" s="61"/>
      <c r="D134" s="139" t="s">
        <v>343</v>
      </c>
      <c r="E134" s="140"/>
      <c r="F134" s="62"/>
      <c r="G134" s="49" t="str">
        <f t="shared" si="4"/>
        <v/>
      </c>
      <c r="H134" s="62"/>
      <c r="I134" s="49" t="str">
        <f t="shared" si="5"/>
        <v/>
      </c>
      <c r="J134" s="3"/>
      <c r="K134" s="3"/>
    </row>
    <row r="135" spans="1:11" s="4" customFormat="1" ht="12" customHeight="1">
      <c r="A135" s="3"/>
      <c r="B135" s="56"/>
      <c r="C135" s="60"/>
      <c r="D135" s="139"/>
      <c r="E135" s="140"/>
      <c r="F135" s="62"/>
      <c r="G135" s="49" t="str">
        <f t="shared" si="4"/>
        <v/>
      </c>
      <c r="H135" s="62"/>
      <c r="I135" s="49" t="str">
        <f t="shared" si="5"/>
        <v/>
      </c>
      <c r="J135" s="3"/>
      <c r="K135" s="3"/>
    </row>
    <row r="136" spans="1:11" s="4" customFormat="1" ht="12" customHeight="1">
      <c r="A136" s="3"/>
      <c r="B136" s="56"/>
      <c r="C136" s="60"/>
      <c r="D136" s="139"/>
      <c r="E136" s="140"/>
      <c r="F136" s="62"/>
      <c r="G136" s="49" t="str">
        <f t="shared" si="4"/>
        <v/>
      </c>
      <c r="H136" s="62"/>
      <c r="I136" s="49" t="str">
        <f t="shared" si="5"/>
        <v/>
      </c>
      <c r="J136" s="3"/>
      <c r="K136" s="3"/>
    </row>
    <row r="137" spans="1:11" s="4" customFormat="1" ht="12.75" customHeight="1">
      <c r="A137" s="3"/>
      <c r="B137" s="3"/>
      <c r="C137" s="147" t="str">
        <f>IF(D120="Doors (Low AC Drop)", "No Standby or Alarm current shown as circuit is used for door holders and will drop out during an AC power loss.", "")</f>
        <v/>
      </c>
      <c r="D137" s="147"/>
      <c r="E137" s="147"/>
      <c r="F137" s="13" t="s">
        <v>135</v>
      </c>
      <c r="G137" s="51">
        <f>IF(D120="Doors (Low AC Drop)",0,SUM(G127:G136))</f>
        <v>0</v>
      </c>
      <c r="H137" s="13" t="s">
        <v>30</v>
      </c>
      <c r="I137" s="51">
        <f>IF(D120="Doors (Low AC Drop)",0,SUM(I127:I136))</f>
        <v>0</v>
      </c>
      <c r="J137" s="3"/>
      <c r="K137" s="3"/>
    </row>
    <row r="138" spans="1:11" s="4" customFormat="1" ht="12.75" customHeight="1">
      <c r="A138" s="3"/>
      <c r="B138" s="3"/>
      <c r="C138" s="149"/>
      <c r="D138" s="149"/>
      <c r="E138" s="149"/>
      <c r="F138" s="13"/>
      <c r="G138" s="73"/>
      <c r="H138" s="13"/>
      <c r="I138" s="73"/>
      <c r="J138" s="3"/>
      <c r="K138" s="3"/>
    </row>
    <row r="139" spans="1:11" s="4" customFormat="1" ht="12">
      <c r="A139" s="3"/>
      <c r="B139" s="3"/>
      <c r="C139" s="148"/>
      <c r="D139" s="148"/>
      <c r="E139" s="148"/>
      <c r="F139" s="34"/>
      <c r="G139" s="3"/>
      <c r="H139" s="34"/>
      <c r="I139" s="3"/>
      <c r="J139" s="3"/>
      <c r="K139" s="3"/>
    </row>
    <row r="140" spans="1:11" s="4" customFormat="1" ht="30" customHeight="1">
      <c r="A140" s="3"/>
      <c r="B140" s="3"/>
      <c r="C140" s="67"/>
      <c r="D140" s="67"/>
      <c r="E140" s="67"/>
      <c r="F140" s="34"/>
      <c r="G140" s="3"/>
      <c r="H140" s="34"/>
      <c r="I140" s="3"/>
      <c r="J140" s="3"/>
      <c r="K140" s="3"/>
    </row>
    <row r="141" spans="1:11" s="4" customFormat="1" ht="24.75" customHeight="1">
      <c r="A141" s="3"/>
      <c r="B141" s="98" t="s">
        <v>353</v>
      </c>
      <c r="C141" s="64"/>
      <c r="D141" s="64"/>
      <c r="E141" s="65"/>
      <c r="F141" s="65"/>
      <c r="G141" s="150" t="str">
        <f>IF($F$2&lt;&gt;"", $F$2, "")</f>
        <v/>
      </c>
      <c r="H141" s="150"/>
      <c r="I141" s="101" t="str">
        <f>IF($F$10&lt;&gt;"", $F$10, "")</f>
        <v/>
      </c>
      <c r="J141" s="3"/>
      <c r="K141" s="3"/>
    </row>
    <row r="142" spans="1:11" s="4" customFormat="1" ht="16.5" customHeight="1">
      <c r="A142" s="3"/>
      <c r="B142" s="3"/>
      <c r="C142" s="67"/>
      <c r="D142" s="67"/>
      <c r="E142" s="67"/>
      <c r="F142" s="34"/>
      <c r="G142" s="3"/>
      <c r="H142" s="34"/>
      <c r="I142" s="3"/>
      <c r="J142" s="3"/>
      <c r="K142" s="3"/>
    </row>
    <row r="143" spans="1:11" s="4" customFormat="1" ht="16.5" customHeight="1">
      <c r="A143" s="3"/>
      <c r="B143" s="99" t="s">
        <v>348</v>
      </c>
      <c r="C143" s="100"/>
      <c r="D143" s="100"/>
      <c r="E143" s="136" t="s">
        <v>138</v>
      </c>
      <c r="F143" s="137">
        <v>1</v>
      </c>
      <c r="G143" s="137"/>
      <c r="H143" s="136" t="s">
        <v>140</v>
      </c>
      <c r="I143" s="138">
        <f>$I$10</f>
        <v>20.399999999999999</v>
      </c>
      <c r="J143" s="3"/>
      <c r="K143" s="3"/>
    </row>
    <row r="144" spans="1:11" s="4" customFormat="1" ht="3" customHeight="1">
      <c r="A144" s="3"/>
      <c r="B144" s="110"/>
      <c r="C144" s="110"/>
      <c r="D144" s="110"/>
      <c r="E144" s="111"/>
      <c r="F144" s="112"/>
      <c r="G144" s="112"/>
      <c r="H144" s="112"/>
      <c r="I144" s="112"/>
      <c r="J144" s="3"/>
      <c r="K144" s="3"/>
    </row>
    <row r="145" spans="1:11" s="4" customFormat="1" ht="12">
      <c r="A145" s="3"/>
      <c r="B145" s="15"/>
      <c r="C145" s="23" t="s">
        <v>136</v>
      </c>
      <c r="D145" s="139"/>
      <c r="E145" s="140"/>
      <c r="F145" s="23" t="s">
        <v>64</v>
      </c>
      <c r="G145" s="151"/>
      <c r="H145" s="152"/>
      <c r="I145" s="15"/>
      <c r="J145" s="3"/>
      <c r="K145" s="3"/>
    </row>
    <row r="146" spans="1:11" s="4" customFormat="1" ht="12">
      <c r="A146" s="3"/>
      <c r="B146" s="15"/>
      <c r="C146" s="22"/>
      <c r="D146" s="28" t="str">
        <f>IF(D145="Door Holder - Low AC Dropout", "* Circuit Standby and Alarm Current will be zero", "")</f>
        <v/>
      </c>
      <c r="E146" s="22"/>
      <c r="F146" s="22"/>
      <c r="G146" s="24"/>
      <c r="H146" s="24"/>
      <c r="I146" s="24"/>
      <c r="J146" s="3"/>
      <c r="K146" s="3"/>
    </row>
    <row r="147" spans="1:11" s="4" customFormat="1" ht="12.75" customHeight="1">
      <c r="A147" s="3"/>
      <c r="B147" s="15"/>
      <c r="C147" s="102" t="s">
        <v>77</v>
      </c>
      <c r="D147" s="103" t="s">
        <v>22</v>
      </c>
      <c r="E147" s="103" t="s">
        <v>23</v>
      </c>
      <c r="F147" s="103" t="s">
        <v>6</v>
      </c>
      <c r="G147" s="104" t="s">
        <v>177</v>
      </c>
      <c r="H147" s="103" t="s">
        <v>24</v>
      </c>
      <c r="I147" s="105" t="s">
        <v>137</v>
      </c>
      <c r="J147" s="3"/>
      <c r="K147" s="3"/>
    </row>
    <row r="148" spans="1:11" s="4" customFormat="1" ht="12" customHeight="1">
      <c r="A148" s="3"/>
      <c r="B148" s="17"/>
      <c r="C148" s="58" t="s">
        <v>68</v>
      </c>
      <c r="D148" s="68">
        <f>VLOOKUP(C148, $K$116:$L$122, 2)</f>
        <v>2.5</v>
      </c>
      <c r="E148" s="58"/>
      <c r="F148" s="70">
        <f>((E148*2)/1000)*D148</f>
        <v>0</v>
      </c>
      <c r="G148" s="71">
        <f>IF(SUM(G152:G161)&gt;SUM(I152:I161),SUM(G152:G161),SUM(I152:I161))</f>
        <v>0</v>
      </c>
      <c r="H148" s="72">
        <f>I143-(G148*F148)</f>
        <v>20.399999999999999</v>
      </c>
      <c r="I148" s="69">
        <v>16</v>
      </c>
      <c r="J148" s="3"/>
      <c r="K148" s="3"/>
    </row>
    <row r="149" spans="1:11" s="4" customFormat="1" ht="12">
      <c r="A149" s="3"/>
      <c r="B149" s="74"/>
      <c r="C149" s="74"/>
      <c r="D149" s="74"/>
      <c r="E149" s="75"/>
      <c r="F149" s="74"/>
      <c r="G149" s="74"/>
      <c r="H149" s="74"/>
      <c r="I149" s="74"/>
      <c r="J149" s="3"/>
      <c r="K149" s="3"/>
    </row>
    <row r="150" spans="1:11" s="4" customFormat="1" ht="12.75" customHeight="1">
      <c r="A150" s="3"/>
      <c r="B150" s="143" t="s">
        <v>133</v>
      </c>
      <c r="C150" s="144"/>
      <c r="D150" s="144"/>
      <c r="E150" s="144"/>
      <c r="F150" s="144" t="s">
        <v>65</v>
      </c>
      <c r="G150" s="144"/>
      <c r="H150" s="144" t="s">
        <v>66</v>
      </c>
      <c r="I150" s="145"/>
      <c r="J150" s="3"/>
      <c r="K150" s="3"/>
    </row>
    <row r="151" spans="1:11" s="4" customFormat="1" ht="12">
      <c r="A151" s="3"/>
      <c r="B151" s="106" t="s">
        <v>0</v>
      </c>
      <c r="C151" s="107" t="s">
        <v>157</v>
      </c>
      <c r="D151" s="107" t="s">
        <v>2</v>
      </c>
      <c r="E151" s="107"/>
      <c r="F151" s="107" t="s">
        <v>27</v>
      </c>
      <c r="G151" s="107" t="s">
        <v>28</v>
      </c>
      <c r="H151" s="107" t="s">
        <v>27</v>
      </c>
      <c r="I151" s="108" t="s">
        <v>28</v>
      </c>
      <c r="J151" s="3"/>
      <c r="K151" s="3"/>
    </row>
    <row r="152" spans="1:11" s="4" customFormat="1" ht="12" customHeight="1">
      <c r="A152" s="3"/>
      <c r="B152" s="58"/>
      <c r="C152" s="59"/>
      <c r="D152" s="141"/>
      <c r="E152" s="141"/>
      <c r="F152" s="49" t="str">
        <f>IF(D152="", "", IF(C152="User Defined", VLOOKUP(D152, 'User Defined'!$B$4:$D$103, 2, FALSE), VLOOKUP(D152, 'Device Database'!$B$4:$D$444, 2, FALSE)))</f>
        <v/>
      </c>
      <c r="G152" s="49" t="str">
        <f>IF(F152&lt;&gt;"", F152*B152, "")</f>
        <v/>
      </c>
      <c r="H152" s="49" t="str">
        <f>IF(D152="", "", IF(C152="User Defined", VLOOKUP(D152, 'User Defined'!$B$4:$D$103, 3, FALSE), VLOOKUP(D152, 'Device Database'!$B$4:$D$444, 3, FALSE)))</f>
        <v/>
      </c>
      <c r="I152" s="49" t="str">
        <f>IF(H152&lt;&gt;"", H152*B152, "")</f>
        <v/>
      </c>
      <c r="J152" s="3"/>
      <c r="K152" s="3"/>
    </row>
    <row r="153" spans="1:11" s="4" customFormat="1" ht="12" customHeight="1">
      <c r="A153" s="3"/>
      <c r="B153" s="56"/>
      <c r="C153" s="60"/>
      <c r="D153" s="142"/>
      <c r="E153" s="142"/>
      <c r="F153" s="49" t="str">
        <f>IF(D153="", "", IF(C153="User Defined", VLOOKUP(D153, 'User Defined'!$B$4:$D$103, 2, FALSE), VLOOKUP(D153, 'Device Database'!$B$4:$D$444, 2, FALSE)))</f>
        <v/>
      </c>
      <c r="G153" s="49" t="str">
        <f t="shared" ref="G153:G161" si="6">IF(F153&lt;&gt;"", F153*B153, "")</f>
        <v/>
      </c>
      <c r="H153" s="49" t="str">
        <f>IF(D153="", "", IF(C153="User Defined", VLOOKUP(D153, 'User Defined'!$B$4:$D$103, 3, FALSE), VLOOKUP(D153, 'Device Database'!$B$4:$D$444, 3, FALSE)))</f>
        <v/>
      </c>
      <c r="I153" s="49" t="str">
        <f t="shared" ref="I153:I161" si="7">IF(H153&lt;&gt;"", H153*B153, "")</f>
        <v/>
      </c>
      <c r="J153" s="3"/>
      <c r="K153" s="3"/>
    </row>
    <row r="154" spans="1:11" s="4" customFormat="1" ht="12" customHeight="1">
      <c r="A154" s="3"/>
      <c r="B154" s="56"/>
      <c r="C154" s="60"/>
      <c r="D154" s="142"/>
      <c r="E154" s="142"/>
      <c r="F154" s="49" t="str">
        <f>IF(D154="", "", IF(C154="User Defined", VLOOKUP(D154, 'User Defined'!$B$4:$D$103, 2, FALSE), VLOOKUP(D154, 'Device Database'!$B$4:$D$444, 2, FALSE)))</f>
        <v/>
      </c>
      <c r="G154" s="49" t="str">
        <f t="shared" si="6"/>
        <v/>
      </c>
      <c r="H154" s="49" t="str">
        <f>IF(D154="", "", IF(C154="User Defined", VLOOKUP(D154, 'User Defined'!$B$4:$D$103, 3, FALSE), VLOOKUP(D154, 'Device Database'!$B$4:$D$444, 3, FALSE)))</f>
        <v/>
      </c>
      <c r="I154" s="49" t="str">
        <f t="shared" si="7"/>
        <v/>
      </c>
      <c r="J154" s="3"/>
      <c r="K154" s="3"/>
    </row>
    <row r="155" spans="1:11" s="4" customFormat="1" ht="12" customHeight="1">
      <c r="A155" s="3"/>
      <c r="B155" s="56"/>
      <c r="C155" s="60"/>
      <c r="D155" s="142"/>
      <c r="E155" s="142"/>
      <c r="F155" s="49" t="str">
        <f>IF(D155="", "", IF(C155="User Defined", VLOOKUP(D155, 'User Defined'!$B$4:$D$103, 2, FALSE), VLOOKUP(D155, 'Device Database'!$B$4:$D$444, 2, FALSE)))</f>
        <v/>
      </c>
      <c r="G155" s="49" t="str">
        <f t="shared" si="6"/>
        <v/>
      </c>
      <c r="H155" s="49" t="str">
        <f>IF(D155="", "", IF(C155="User Defined", VLOOKUP(D155, 'User Defined'!$B$4:$D$103, 3, FALSE), VLOOKUP(D155, 'Device Database'!$B$4:$D$444, 3, FALSE)))</f>
        <v/>
      </c>
      <c r="I155" s="49" t="str">
        <f t="shared" si="7"/>
        <v/>
      </c>
      <c r="J155" s="3"/>
      <c r="K155" s="3"/>
    </row>
    <row r="156" spans="1:11" s="4" customFormat="1" ht="12" customHeight="1">
      <c r="A156" s="3"/>
      <c r="B156" s="56"/>
      <c r="C156" s="60"/>
      <c r="D156" s="139"/>
      <c r="E156" s="140"/>
      <c r="F156" s="49" t="str">
        <f>IF(D156="", "", IF(C156="User Defined", VLOOKUP(D156, 'User Defined'!$B$4:$D$103, 2, FALSE), VLOOKUP(D156, 'Device Database'!$B$4:$D$444, 2, FALSE)))</f>
        <v/>
      </c>
      <c r="G156" s="49" t="str">
        <f t="shared" si="6"/>
        <v/>
      </c>
      <c r="H156" s="49" t="str">
        <f>IF(D156="", "", IF(C156="User Defined", VLOOKUP(D156, 'User Defined'!$B$4:$D$103, 3, FALSE), VLOOKUP(D156, 'Device Database'!$B$4:$D$444, 3, FALSE)))</f>
        <v/>
      </c>
      <c r="I156" s="49" t="str">
        <f t="shared" si="7"/>
        <v/>
      </c>
      <c r="J156" s="3"/>
      <c r="K156" s="3"/>
    </row>
    <row r="157" spans="1:11" s="4" customFormat="1" ht="12" customHeight="1">
      <c r="A157" s="3"/>
      <c r="B157" s="56"/>
      <c r="C157" s="60"/>
      <c r="D157" s="139" t="s">
        <v>342</v>
      </c>
      <c r="E157" s="140"/>
      <c r="F157" s="62"/>
      <c r="G157" s="49" t="str">
        <f t="shared" si="6"/>
        <v/>
      </c>
      <c r="H157" s="62"/>
      <c r="I157" s="49" t="str">
        <f t="shared" si="7"/>
        <v/>
      </c>
      <c r="J157" s="3"/>
      <c r="K157" s="3"/>
    </row>
    <row r="158" spans="1:11" s="4" customFormat="1" ht="12" customHeight="1">
      <c r="A158" s="3"/>
      <c r="B158" s="56"/>
      <c r="C158" s="60"/>
      <c r="D158" s="139" t="s">
        <v>341</v>
      </c>
      <c r="E158" s="140"/>
      <c r="F158" s="62"/>
      <c r="G158" s="49" t="str">
        <f t="shared" si="6"/>
        <v/>
      </c>
      <c r="H158" s="62"/>
      <c r="I158" s="49" t="str">
        <f t="shared" si="7"/>
        <v/>
      </c>
      <c r="J158" s="3"/>
      <c r="K158" s="3"/>
    </row>
    <row r="159" spans="1:11" s="4" customFormat="1" ht="12" customHeight="1">
      <c r="A159" s="3"/>
      <c r="B159" s="56"/>
      <c r="C159" s="61"/>
      <c r="D159" s="139" t="s">
        <v>343</v>
      </c>
      <c r="E159" s="140"/>
      <c r="F159" s="62"/>
      <c r="G159" s="49" t="str">
        <f t="shared" si="6"/>
        <v/>
      </c>
      <c r="H159" s="62"/>
      <c r="I159" s="49" t="str">
        <f t="shared" si="7"/>
        <v/>
      </c>
      <c r="J159" s="3"/>
      <c r="K159" s="3"/>
    </row>
    <row r="160" spans="1:11" s="4" customFormat="1" ht="12" customHeight="1">
      <c r="A160" s="3"/>
      <c r="B160" s="56"/>
      <c r="C160" s="60"/>
      <c r="D160" s="139"/>
      <c r="E160" s="140"/>
      <c r="F160" s="62"/>
      <c r="G160" s="49" t="str">
        <f t="shared" si="6"/>
        <v/>
      </c>
      <c r="H160" s="62"/>
      <c r="I160" s="49" t="str">
        <f t="shared" si="7"/>
        <v/>
      </c>
      <c r="J160" s="3"/>
      <c r="K160" s="3"/>
    </row>
    <row r="161" spans="1:11" s="4" customFormat="1" ht="12" customHeight="1">
      <c r="A161" s="3"/>
      <c r="B161" s="56"/>
      <c r="C161" s="60"/>
      <c r="D161" s="139"/>
      <c r="E161" s="140"/>
      <c r="F161" s="62"/>
      <c r="G161" s="49" t="str">
        <f t="shared" si="6"/>
        <v/>
      </c>
      <c r="H161" s="62"/>
      <c r="I161" s="49" t="str">
        <f t="shared" si="7"/>
        <v/>
      </c>
      <c r="J161" s="3"/>
      <c r="K161" s="3"/>
    </row>
    <row r="162" spans="1:11" s="4" customFormat="1" ht="12.75" customHeight="1">
      <c r="A162" s="3"/>
      <c r="B162" s="3"/>
      <c r="C162" s="147" t="str">
        <f>IF(D145="Doors (Low AC Drop)", "No Standby or Alarm current shown as circuit is used for door holders and will drop out during an AC power loss.", "")</f>
        <v/>
      </c>
      <c r="D162" s="147"/>
      <c r="E162" s="147"/>
      <c r="F162" s="13" t="s">
        <v>135</v>
      </c>
      <c r="G162" s="51">
        <f>IF(D145="Doors (Low AC Drop)",0,SUM(G152:G161))</f>
        <v>0</v>
      </c>
      <c r="H162" s="13" t="s">
        <v>30</v>
      </c>
      <c r="I162" s="51">
        <f>IF(D145="Doors (Low AC Drop)",0,SUM(I152:I161))</f>
        <v>0</v>
      </c>
      <c r="J162" s="3"/>
      <c r="K162" s="3"/>
    </row>
    <row r="163" spans="1:11" s="4" customFormat="1" ht="16.5" customHeight="1">
      <c r="A163" s="3"/>
      <c r="B163" s="3"/>
      <c r="C163" s="148"/>
      <c r="D163" s="148"/>
      <c r="E163" s="148"/>
      <c r="F163" s="34"/>
      <c r="G163" s="3"/>
      <c r="H163" s="34"/>
      <c r="I163" s="3"/>
      <c r="J163" s="3"/>
      <c r="K163" s="3"/>
    </row>
    <row r="164" spans="1:11" s="4" customForma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s="4" customFormat="1" ht="16.5" customHeight="1">
      <c r="A165" s="3"/>
      <c r="B165" s="99" t="s">
        <v>349</v>
      </c>
      <c r="C165" s="100"/>
      <c r="D165" s="100"/>
      <c r="E165" s="136" t="s">
        <v>138</v>
      </c>
      <c r="F165" s="137">
        <v>1</v>
      </c>
      <c r="G165" s="137"/>
      <c r="H165" s="136" t="s">
        <v>140</v>
      </c>
      <c r="I165" s="138">
        <f>$I$10</f>
        <v>20.399999999999999</v>
      </c>
      <c r="J165" s="3"/>
      <c r="K165" s="3"/>
    </row>
    <row r="166" spans="1:11" s="4" customFormat="1" ht="3" customHeight="1">
      <c r="A166" s="3"/>
      <c r="B166" s="110"/>
      <c r="C166" s="110"/>
      <c r="D166" s="110"/>
      <c r="E166" s="111"/>
      <c r="F166" s="112"/>
      <c r="G166" s="112"/>
      <c r="H166" s="112"/>
      <c r="I166" s="112"/>
      <c r="J166" s="3"/>
      <c r="K166" s="3"/>
    </row>
    <row r="167" spans="1:11" s="4" customFormat="1" ht="12">
      <c r="A167" s="3"/>
      <c r="B167" s="15"/>
      <c r="C167" s="23" t="s">
        <v>136</v>
      </c>
      <c r="D167" s="139"/>
      <c r="E167" s="140"/>
      <c r="F167" s="23" t="s">
        <v>64</v>
      </c>
      <c r="G167" s="151"/>
      <c r="H167" s="152"/>
      <c r="I167" s="15"/>
      <c r="J167" s="3"/>
      <c r="K167" s="3"/>
    </row>
    <row r="168" spans="1:11" s="4" customFormat="1" ht="12">
      <c r="A168" s="3"/>
      <c r="B168" s="15"/>
      <c r="C168" s="22"/>
      <c r="D168" s="28" t="str">
        <f>IF(D167="Door Holder - Low AC Dropout", "* Circuit Standby and Alarm Current will be zero", "")</f>
        <v/>
      </c>
      <c r="E168" s="22"/>
      <c r="F168" s="22"/>
      <c r="G168" s="24"/>
      <c r="H168" s="24"/>
      <c r="I168" s="24"/>
      <c r="J168" s="3"/>
      <c r="K168" s="3"/>
    </row>
    <row r="169" spans="1:11" s="4" customFormat="1" ht="12.75" customHeight="1">
      <c r="A169" s="3"/>
      <c r="B169" s="15"/>
      <c r="C169" s="102" t="s">
        <v>77</v>
      </c>
      <c r="D169" s="103" t="s">
        <v>22</v>
      </c>
      <c r="E169" s="103" t="s">
        <v>23</v>
      </c>
      <c r="F169" s="103" t="s">
        <v>6</v>
      </c>
      <c r="G169" s="104" t="s">
        <v>177</v>
      </c>
      <c r="H169" s="103" t="s">
        <v>24</v>
      </c>
      <c r="I169" s="105" t="s">
        <v>137</v>
      </c>
      <c r="J169" s="3"/>
      <c r="K169" s="3"/>
    </row>
    <row r="170" spans="1:11" s="4" customFormat="1" ht="12">
      <c r="A170" s="3"/>
      <c r="B170" s="17"/>
      <c r="C170" s="58" t="s">
        <v>68</v>
      </c>
      <c r="D170" s="68">
        <f>VLOOKUP(C170, $K$116:$L$122, 2)</f>
        <v>2.5</v>
      </c>
      <c r="E170" s="58"/>
      <c r="F170" s="70">
        <f>((E170*2)/1000)*D170</f>
        <v>0</v>
      </c>
      <c r="G170" s="71">
        <f>IF(SUM(G174:G183)&gt;SUM(I174:I183),SUM(G174:G183),SUM(I174:I183))</f>
        <v>0</v>
      </c>
      <c r="H170" s="72">
        <f>I165-(G170*F170)</f>
        <v>20.399999999999999</v>
      </c>
      <c r="I170" s="69">
        <v>16</v>
      </c>
      <c r="J170" s="3"/>
      <c r="K170" s="3"/>
    </row>
    <row r="171" spans="1:11" s="4" customFormat="1" ht="12">
      <c r="A171" s="3"/>
      <c r="B171" s="74"/>
      <c r="C171" s="74"/>
      <c r="D171" s="74"/>
      <c r="E171" s="75"/>
      <c r="F171" s="74"/>
      <c r="G171" s="74"/>
      <c r="H171" s="74"/>
      <c r="I171" s="74"/>
      <c r="J171" s="3"/>
      <c r="K171" s="3"/>
    </row>
    <row r="172" spans="1:11" s="4" customFormat="1" ht="12.75" customHeight="1">
      <c r="A172" s="3"/>
      <c r="B172" s="143" t="s">
        <v>133</v>
      </c>
      <c r="C172" s="144"/>
      <c r="D172" s="144"/>
      <c r="E172" s="144"/>
      <c r="F172" s="144" t="s">
        <v>65</v>
      </c>
      <c r="G172" s="144"/>
      <c r="H172" s="144" t="s">
        <v>66</v>
      </c>
      <c r="I172" s="145"/>
      <c r="J172" s="3"/>
      <c r="K172" s="3"/>
    </row>
    <row r="173" spans="1:11" s="4" customFormat="1" ht="12" customHeight="1">
      <c r="A173" s="3"/>
      <c r="B173" s="106" t="s">
        <v>0</v>
      </c>
      <c r="C173" s="107" t="s">
        <v>157</v>
      </c>
      <c r="D173" s="107" t="s">
        <v>2</v>
      </c>
      <c r="E173" s="107"/>
      <c r="F173" s="107" t="s">
        <v>27</v>
      </c>
      <c r="G173" s="107" t="s">
        <v>28</v>
      </c>
      <c r="H173" s="107" t="s">
        <v>27</v>
      </c>
      <c r="I173" s="108" t="s">
        <v>28</v>
      </c>
      <c r="J173" s="3"/>
      <c r="K173" s="3"/>
    </row>
    <row r="174" spans="1:11" s="4" customFormat="1" ht="12" customHeight="1">
      <c r="A174" s="3"/>
      <c r="B174" s="58"/>
      <c r="C174" s="59"/>
      <c r="D174" s="141"/>
      <c r="E174" s="141"/>
      <c r="F174" s="49" t="str">
        <f>IF(D174="", "", IF(C174="User Defined", VLOOKUP(D174, 'User Defined'!$B$4:$D$103, 2, FALSE), VLOOKUP(D174, 'Device Database'!$B$4:$D$444, 2, FALSE)))</f>
        <v/>
      </c>
      <c r="G174" s="49" t="str">
        <f>IF(F174&lt;&gt;"", F174*B174, "")</f>
        <v/>
      </c>
      <c r="H174" s="49" t="str">
        <f>IF(D174="", "", IF(C174="User Defined", VLOOKUP(D174, 'User Defined'!$B$4:$D$103, 3, FALSE), VLOOKUP(D174, 'Device Database'!$B$4:$D$444, 3, FALSE)))</f>
        <v/>
      </c>
      <c r="I174" s="49" t="str">
        <f>IF(H174&lt;&gt;"", H174*B174, "")</f>
        <v/>
      </c>
      <c r="J174" s="3"/>
      <c r="K174" s="3"/>
    </row>
    <row r="175" spans="1:11" s="4" customFormat="1" ht="12" customHeight="1">
      <c r="A175" s="3"/>
      <c r="B175" s="56"/>
      <c r="C175" s="60"/>
      <c r="D175" s="142"/>
      <c r="E175" s="142"/>
      <c r="F175" s="49" t="str">
        <f>IF(D175="", "", IF(C175="User Defined", VLOOKUP(D175, 'User Defined'!$B$4:$D$103, 2, FALSE), VLOOKUP(D175, 'Device Database'!$B$4:$D$444, 2, FALSE)))</f>
        <v/>
      </c>
      <c r="G175" s="49" t="str">
        <f t="shared" ref="G175:G183" si="8">IF(F175&lt;&gt;"", F175*B175, "")</f>
        <v/>
      </c>
      <c r="H175" s="49" t="str">
        <f>IF(D175="", "", IF(C175="User Defined", VLOOKUP(D175, 'User Defined'!$B$4:$D$103, 3, FALSE), VLOOKUP(D175, 'Device Database'!$B$4:$D$444, 3, FALSE)))</f>
        <v/>
      </c>
      <c r="I175" s="49" t="str">
        <f t="shared" ref="I175:I183" si="9">IF(H175&lt;&gt;"", H175*B175, "")</f>
        <v/>
      </c>
      <c r="J175" s="3"/>
      <c r="K175" s="3"/>
    </row>
    <row r="176" spans="1:11" s="4" customFormat="1" ht="12" customHeight="1">
      <c r="A176" s="3"/>
      <c r="B176" s="56"/>
      <c r="C176" s="60"/>
      <c r="D176" s="142"/>
      <c r="E176" s="142"/>
      <c r="F176" s="49" t="str">
        <f>IF(D176="", "", IF(C176="User Defined", VLOOKUP(D176, 'User Defined'!$B$4:$D$103, 2, FALSE), VLOOKUP(D176, 'Device Database'!$B$4:$D$444, 2, FALSE)))</f>
        <v/>
      </c>
      <c r="G176" s="49" t="str">
        <f t="shared" si="8"/>
        <v/>
      </c>
      <c r="H176" s="49" t="str">
        <f>IF(D176="", "", IF(C176="User Defined", VLOOKUP(D176, 'User Defined'!$B$4:$D$103, 3, FALSE), VLOOKUP(D176, 'Device Database'!$B$4:$D$444, 3, FALSE)))</f>
        <v/>
      </c>
      <c r="I176" s="49" t="str">
        <f t="shared" si="9"/>
        <v/>
      </c>
      <c r="J176" s="3"/>
      <c r="K176" s="3"/>
    </row>
    <row r="177" spans="1:11" s="4" customFormat="1" ht="12" customHeight="1">
      <c r="A177" s="3"/>
      <c r="B177" s="56"/>
      <c r="C177" s="60"/>
      <c r="D177" s="142"/>
      <c r="E177" s="142"/>
      <c r="F177" s="49" t="str">
        <f>IF(D177="", "", IF(C177="User Defined", VLOOKUP(D177, 'User Defined'!$B$4:$D$103, 2, FALSE), VLOOKUP(D177, 'Device Database'!$B$4:$D$444, 2, FALSE)))</f>
        <v/>
      </c>
      <c r="G177" s="49" t="str">
        <f t="shared" si="8"/>
        <v/>
      </c>
      <c r="H177" s="49" t="str">
        <f>IF(D177="", "", IF(C177="User Defined", VLOOKUP(D177, 'User Defined'!$B$4:$D$103, 3, FALSE), VLOOKUP(D177, 'Device Database'!$B$4:$D$444, 3, FALSE)))</f>
        <v/>
      </c>
      <c r="I177" s="49" t="str">
        <f t="shared" si="9"/>
        <v/>
      </c>
      <c r="J177" s="3"/>
      <c r="K177" s="3"/>
    </row>
    <row r="178" spans="1:11" s="4" customFormat="1" ht="12" customHeight="1">
      <c r="A178" s="3"/>
      <c r="B178" s="56"/>
      <c r="C178" s="60"/>
      <c r="D178" s="139"/>
      <c r="E178" s="140"/>
      <c r="F178" s="49" t="str">
        <f>IF(D178="", "", IF(C178="User Defined", VLOOKUP(D178, 'User Defined'!$B$4:$D$103, 2, FALSE), VLOOKUP(D178, 'Device Database'!$B$4:$D$444, 2, FALSE)))</f>
        <v/>
      </c>
      <c r="G178" s="49" t="str">
        <f t="shared" si="8"/>
        <v/>
      </c>
      <c r="H178" s="49" t="str">
        <f>IF(D178="", "", IF(C178="User Defined", VLOOKUP(D178, 'User Defined'!$B$4:$D$103, 3, FALSE), VLOOKUP(D178, 'Device Database'!$B$4:$D$444, 3, FALSE)))</f>
        <v/>
      </c>
      <c r="I178" s="49" t="str">
        <f t="shared" si="9"/>
        <v/>
      </c>
      <c r="J178" s="3"/>
      <c r="K178" s="3"/>
    </row>
    <row r="179" spans="1:11" s="4" customFormat="1" ht="12" customHeight="1">
      <c r="A179" s="3"/>
      <c r="B179" s="56"/>
      <c r="C179" s="60"/>
      <c r="D179" s="139" t="s">
        <v>342</v>
      </c>
      <c r="E179" s="140"/>
      <c r="F179" s="62"/>
      <c r="G179" s="49" t="str">
        <f t="shared" si="8"/>
        <v/>
      </c>
      <c r="H179" s="62"/>
      <c r="I179" s="49" t="str">
        <f t="shared" si="9"/>
        <v/>
      </c>
      <c r="J179" s="3"/>
      <c r="K179" s="3"/>
    </row>
    <row r="180" spans="1:11" s="4" customFormat="1" ht="12" customHeight="1">
      <c r="A180" s="3"/>
      <c r="B180" s="56"/>
      <c r="C180" s="60"/>
      <c r="D180" s="139" t="s">
        <v>341</v>
      </c>
      <c r="E180" s="140"/>
      <c r="F180" s="62"/>
      <c r="G180" s="49" t="str">
        <f t="shared" si="8"/>
        <v/>
      </c>
      <c r="H180" s="62"/>
      <c r="I180" s="49" t="str">
        <f t="shared" si="9"/>
        <v/>
      </c>
      <c r="J180" s="3"/>
      <c r="K180" s="3"/>
    </row>
    <row r="181" spans="1:11" s="4" customFormat="1" ht="12" customHeight="1">
      <c r="A181" s="3"/>
      <c r="B181" s="56"/>
      <c r="C181" s="61"/>
      <c r="D181" s="139" t="s">
        <v>343</v>
      </c>
      <c r="E181" s="140"/>
      <c r="F181" s="62"/>
      <c r="G181" s="49" t="str">
        <f t="shared" si="8"/>
        <v/>
      </c>
      <c r="H181" s="62"/>
      <c r="I181" s="49" t="str">
        <f t="shared" si="9"/>
        <v/>
      </c>
      <c r="J181" s="3"/>
      <c r="K181" s="3"/>
    </row>
    <row r="182" spans="1:11" s="4" customFormat="1" ht="12" customHeight="1">
      <c r="A182" s="3"/>
      <c r="B182" s="56"/>
      <c r="C182" s="60"/>
      <c r="D182" s="139"/>
      <c r="E182" s="140"/>
      <c r="F182" s="62"/>
      <c r="G182" s="49" t="str">
        <f t="shared" si="8"/>
        <v/>
      </c>
      <c r="H182" s="62"/>
      <c r="I182" s="49" t="str">
        <f t="shared" si="9"/>
        <v/>
      </c>
      <c r="J182" s="3"/>
      <c r="K182" s="3"/>
    </row>
    <row r="183" spans="1:11" s="4" customFormat="1" ht="12" customHeight="1">
      <c r="A183" s="3"/>
      <c r="B183" s="56"/>
      <c r="C183" s="60"/>
      <c r="D183" s="139"/>
      <c r="E183" s="140"/>
      <c r="F183" s="62"/>
      <c r="G183" s="49" t="str">
        <f t="shared" si="8"/>
        <v/>
      </c>
      <c r="H183" s="62"/>
      <c r="I183" s="49" t="str">
        <f t="shared" si="9"/>
        <v/>
      </c>
      <c r="J183" s="3"/>
      <c r="K183" s="3"/>
    </row>
    <row r="184" spans="1:11" s="4" customFormat="1" ht="12.75" customHeight="1">
      <c r="A184" s="3"/>
      <c r="B184" s="3"/>
      <c r="C184" s="147" t="str">
        <f>IF(D167="Doors (Low AC Drop)", "No Standby or Alarm current shown as circuit is used for door holders and will drop out during an AC power loss.", "")</f>
        <v/>
      </c>
      <c r="D184" s="147"/>
      <c r="E184" s="147"/>
      <c r="F184" s="13" t="s">
        <v>135</v>
      </c>
      <c r="G184" s="51">
        <f>IF(D167="Doors (Low AC Drop)",0,SUM(G174:G183))</f>
        <v>0</v>
      </c>
      <c r="H184" s="13" t="s">
        <v>30</v>
      </c>
      <c r="I184" s="51">
        <f>IF(D167="Doors (Low AC Drop)",0,SUM(I174:I183))</f>
        <v>0</v>
      </c>
      <c r="J184" s="3"/>
      <c r="K184" s="3"/>
    </row>
    <row r="185" spans="1:11" s="4" customFormat="1" ht="16.5" customHeight="1">
      <c r="A185" s="3"/>
      <c r="B185" s="3"/>
      <c r="C185" s="149"/>
      <c r="D185" s="149"/>
      <c r="E185" s="149"/>
      <c r="F185" s="13"/>
      <c r="G185" s="73"/>
      <c r="H185" s="13"/>
      <c r="I185" s="73"/>
      <c r="J185" s="3"/>
      <c r="K185" s="3"/>
    </row>
    <row r="186" spans="1:11" s="4" customFormat="1" ht="12">
      <c r="K186" s="3"/>
    </row>
    <row r="187" spans="1:11" s="4" customFormat="1" ht="12">
      <c r="K187" s="3"/>
    </row>
    <row r="188" spans="1:11" s="4" customFormat="1" ht="12">
      <c r="K188" s="3"/>
    </row>
    <row r="189" spans="1:11" s="4" customFormat="1" ht="12">
      <c r="K189" s="3"/>
    </row>
    <row r="190" spans="1:11" s="4" customFormat="1" ht="12">
      <c r="K190" s="3"/>
    </row>
    <row r="191" spans="1:11" s="4" customFormat="1" ht="12">
      <c r="K191" s="3"/>
    </row>
    <row r="192" spans="1:11" s="4" customFormat="1" ht="12">
      <c r="K192" s="3"/>
    </row>
    <row r="193" spans="11:11" s="4" customFormat="1" ht="12">
      <c r="K193" s="3"/>
    </row>
    <row r="194" spans="11:11" s="4" customFormat="1" ht="12">
      <c r="K194" s="3"/>
    </row>
    <row r="195" spans="11:11" s="4" customFormat="1" ht="12">
      <c r="K195" s="3"/>
    </row>
    <row r="196" spans="11:11" s="4" customFormat="1" ht="12">
      <c r="K196" s="3"/>
    </row>
    <row r="197" spans="11:11" s="4" customFormat="1" ht="12">
      <c r="K197" s="3"/>
    </row>
    <row r="198" spans="11:11" s="4" customFormat="1" ht="12">
      <c r="K198" s="3"/>
    </row>
    <row r="199" spans="11:11" s="4" customFormat="1" ht="12">
      <c r="K199" s="3"/>
    </row>
    <row r="200" spans="11:11" s="4" customFormat="1" ht="12">
      <c r="K200" s="3"/>
    </row>
    <row r="201" spans="11:11" s="4" customFormat="1" ht="12">
      <c r="K201" s="3"/>
    </row>
    <row r="202" spans="11:11" s="4" customFormat="1" ht="12">
      <c r="K202" s="3"/>
    </row>
    <row r="203" spans="11:11" s="4" customFormat="1" ht="12">
      <c r="K203" s="3"/>
    </row>
    <row r="204" spans="11:11" s="4" customFormat="1" ht="12">
      <c r="K204" s="3"/>
    </row>
    <row r="205" spans="11:11" s="4" customFormat="1" ht="12">
      <c r="K205" s="3"/>
    </row>
    <row r="206" spans="11:11" s="4" customFormat="1" ht="12">
      <c r="K206" s="3"/>
    </row>
    <row r="207" spans="11:11" s="4" customFormat="1" ht="12">
      <c r="K207" s="3"/>
    </row>
    <row r="208" spans="11:11" s="4" customFormat="1" ht="12">
      <c r="K208" s="3"/>
    </row>
    <row r="209" spans="11:11" s="4" customFormat="1" ht="12">
      <c r="K209" s="3"/>
    </row>
    <row r="210" spans="11:11" s="4" customFormat="1" ht="12">
      <c r="K210" s="3"/>
    </row>
    <row r="211" spans="11:11" s="4" customFormat="1" ht="12">
      <c r="K211" s="3"/>
    </row>
    <row r="212" spans="11:11" s="4" customFormat="1" ht="12"/>
    <row r="213" spans="11:11" s="4" customFormat="1" ht="12"/>
    <row r="214" spans="11:11" s="4" customFormat="1" ht="12"/>
    <row r="215" spans="11:11" s="4" customFormat="1" ht="12"/>
    <row r="216" spans="11:11" s="4" customFormat="1" ht="12"/>
    <row r="217" spans="11:11" s="4" customFormat="1" ht="12"/>
    <row r="218" spans="11:11" s="4" customFormat="1" ht="12"/>
    <row r="219" spans="11:11" s="4" customFormat="1" ht="12"/>
  </sheetData>
  <sheetProtection sheet="1" objects="1" scenarios="1"/>
  <mergeCells count="100">
    <mergeCell ref="G14:I17"/>
    <mergeCell ref="H18:I18"/>
    <mergeCell ref="F24:G24"/>
    <mergeCell ref="D27:E27"/>
    <mergeCell ref="F42:G42"/>
    <mergeCell ref="H42:I42"/>
    <mergeCell ref="D25:E25"/>
    <mergeCell ref="D16:E16"/>
    <mergeCell ref="D26:E26"/>
    <mergeCell ref="F2:G2"/>
    <mergeCell ref="F4:G4"/>
    <mergeCell ref="F6:G6"/>
    <mergeCell ref="F8:G8"/>
    <mergeCell ref="H24:I24"/>
    <mergeCell ref="B24:D24"/>
    <mergeCell ref="F18:G18"/>
    <mergeCell ref="B6:D10"/>
    <mergeCell ref="B18:D18"/>
    <mergeCell ref="D14:E14"/>
    <mergeCell ref="D68:E68"/>
    <mergeCell ref="B71:D71"/>
    <mergeCell ref="D30:E30"/>
    <mergeCell ref="D31:E31"/>
    <mergeCell ref="D39:E39"/>
    <mergeCell ref="B65:D65"/>
    <mergeCell ref="D59:E59"/>
    <mergeCell ref="D60:E60"/>
    <mergeCell ref="B42:D42"/>
    <mergeCell ref="D108:E108"/>
    <mergeCell ref="D61:E61"/>
    <mergeCell ref="C63:E63"/>
    <mergeCell ref="D109:E109"/>
    <mergeCell ref="D98:E98"/>
    <mergeCell ref="B103:E103"/>
    <mergeCell ref="D105:E105"/>
    <mergeCell ref="D73:E73"/>
    <mergeCell ref="D74:E74"/>
    <mergeCell ref="D67:E67"/>
    <mergeCell ref="G98:H98"/>
    <mergeCell ref="F103:G103"/>
    <mergeCell ref="H103:I103"/>
    <mergeCell ref="D127:E127"/>
    <mergeCell ref="G120:H120"/>
    <mergeCell ref="F125:G125"/>
    <mergeCell ref="H125:I125"/>
    <mergeCell ref="D110:E110"/>
    <mergeCell ref="D106:E106"/>
    <mergeCell ref="D107:E107"/>
    <mergeCell ref="D128:E128"/>
    <mergeCell ref="D111:E111"/>
    <mergeCell ref="D112:E112"/>
    <mergeCell ref="D113:E113"/>
    <mergeCell ref="D114:E114"/>
    <mergeCell ref="D120:E120"/>
    <mergeCell ref="C115:E116"/>
    <mergeCell ref="B125:E125"/>
    <mergeCell ref="C137:E139"/>
    <mergeCell ref="D131:E131"/>
    <mergeCell ref="D132:E132"/>
    <mergeCell ref="D133:E133"/>
    <mergeCell ref="D134:E134"/>
    <mergeCell ref="D129:E129"/>
    <mergeCell ref="D130:E130"/>
    <mergeCell ref="D135:E135"/>
    <mergeCell ref="D136:E136"/>
    <mergeCell ref="G145:H145"/>
    <mergeCell ref="B150:E150"/>
    <mergeCell ref="F150:G150"/>
    <mergeCell ref="H150:I150"/>
    <mergeCell ref="D156:E156"/>
    <mergeCell ref="D152:E152"/>
    <mergeCell ref="D153:E153"/>
    <mergeCell ref="D154:E154"/>
    <mergeCell ref="D155:E155"/>
    <mergeCell ref="D160:E160"/>
    <mergeCell ref="D161:E161"/>
    <mergeCell ref="C184:E185"/>
    <mergeCell ref="G94:H94"/>
    <mergeCell ref="G141:H141"/>
    <mergeCell ref="D179:E179"/>
    <mergeCell ref="D180:E180"/>
    <mergeCell ref="D181:E181"/>
    <mergeCell ref="G167:H167"/>
    <mergeCell ref="D145:E145"/>
    <mergeCell ref="H172:I172"/>
    <mergeCell ref="D157:E157"/>
    <mergeCell ref="F92:I93"/>
    <mergeCell ref="D177:E177"/>
    <mergeCell ref="D178:E178"/>
    <mergeCell ref="C162:E163"/>
    <mergeCell ref="D167:E167"/>
    <mergeCell ref="D175:E175"/>
    <mergeCell ref="D158:E158"/>
    <mergeCell ref="D159:E159"/>
    <mergeCell ref="D182:E182"/>
    <mergeCell ref="D183:E183"/>
    <mergeCell ref="D174:E174"/>
    <mergeCell ref="D176:E176"/>
    <mergeCell ref="B172:E172"/>
    <mergeCell ref="F172:G172"/>
  </mergeCells>
  <phoneticPr fontId="0" type="noConversion"/>
  <conditionalFormatting sqref="G73:G74 I73:I74 G40 I40">
    <cfRule type="cellIs" dxfId="10" priority="22" stopIfTrue="1" operator="greaterThan">
      <formula>1</formula>
    </cfRule>
  </conditionalFormatting>
  <conditionalFormatting sqref="G115 G137 I137 I115 G67:G68 I67:I68">
    <cfRule type="cellIs" dxfId="9" priority="20" stopIfTrue="1" operator="greaterThan">
      <formula>3</formula>
    </cfRule>
  </conditionalFormatting>
  <conditionalFormatting sqref="H101">
    <cfRule type="cellIs" dxfId="8" priority="14" stopIfTrue="1" operator="lessThan">
      <formula>$I$101</formula>
    </cfRule>
  </conditionalFormatting>
  <conditionalFormatting sqref="H123">
    <cfRule type="cellIs" dxfId="7" priority="13" stopIfTrue="1" operator="lessThan">
      <formula>$I$123</formula>
    </cfRule>
  </conditionalFormatting>
  <conditionalFormatting sqref="H148">
    <cfRule type="cellIs" dxfId="6" priority="8" stopIfTrue="1" operator="lessThan">
      <formula>$I$148</formula>
    </cfRule>
  </conditionalFormatting>
  <conditionalFormatting sqref="H170">
    <cfRule type="cellIs" dxfId="5" priority="7" stopIfTrue="1" operator="lessThan">
      <formula>$I$170</formula>
    </cfRule>
  </conditionalFormatting>
  <conditionalFormatting sqref="D85">
    <cfRule type="cellIs" dxfId="4" priority="29" stopIfTrue="1" operator="greaterThan">
      <formula>75</formula>
    </cfRule>
  </conditionalFormatting>
  <conditionalFormatting sqref="B26 B27 B31 B32 B33 B38">
    <cfRule type="cellIs" dxfId="3" priority="1" stopIfTrue="1" operator="greaterThan">
      <formula>31</formula>
    </cfRule>
  </conditionalFormatting>
  <conditionalFormatting sqref="B25 B30 B36">
    <cfRule type="cellIs" dxfId="2" priority="4" stopIfTrue="1" operator="greaterThan">
      <formula>1</formula>
    </cfRule>
  </conditionalFormatting>
  <conditionalFormatting sqref="B28:B29 B34:B35">
    <cfRule type="cellIs" dxfId="1" priority="3" stopIfTrue="1" operator="greaterThan">
      <formula>10</formula>
    </cfRule>
  </conditionalFormatting>
  <conditionalFormatting sqref="B37">
    <cfRule type="cellIs" dxfId="0" priority="2" stopIfTrue="1" operator="greaterThan">
      <formula>30</formula>
    </cfRule>
  </conditionalFormatting>
  <dataValidations count="6">
    <dataValidation type="list" allowBlank="1" showInputMessage="1" showErrorMessage="1" sqref="D105:E109 D127:E131 D152:E156 D174:E178">
      <formula1>INDIRECT(SUBSTITUTE(C105," ","_"))</formula1>
    </dataValidation>
    <dataValidation type="list" allowBlank="1" showInputMessage="1" showErrorMessage="1" sqref="C170 C148 C123 C101">
      <formula1>$K$116:$K$122</formula1>
    </dataValidation>
    <dataValidation type="list" allowBlank="1" showInputMessage="1" showErrorMessage="1" sqref="C174:C178 C152:C156 C127:C131 C105:C109">
      <formula1>$K$105:$K$113</formula1>
    </dataValidation>
    <dataValidation type="list" allowBlank="1" showInputMessage="1" showErrorMessage="1" sqref="D145:E145 D167:E167">
      <formula1>$K$95:$K$103</formula1>
    </dataValidation>
    <dataValidation type="list" allowBlank="1" showInputMessage="1" showErrorMessage="1" sqref="D120:E120 D98:E98">
      <formula1>$K$87:$K$94</formula1>
    </dataValidation>
    <dataValidation type="list" allowBlank="1" showInputMessage="1" showErrorMessage="1" sqref="I8">
      <formula1>$K$18:$K$19</formula1>
    </dataValidation>
  </dataValidations>
  <pageMargins left="0.25" right="0.25" top="0.25" bottom="0.25" header="0.3" footer="0.3"/>
  <pageSetup scale="95" orientation="portrait" r:id="rId1"/>
  <headerFooter>
    <oddFooter>&amp;L&amp;8Potter Electric Signal (C)2011&amp;C&amp;8&amp;P of &amp;N&amp;R&amp;8PFC-6075R Battery and Voltage Drop Calculation</oddFooter>
  </headerFooter>
  <rowBreaks count="3" manualBreakCount="3">
    <brk id="63" max="9" man="1"/>
    <brk id="92" max="9" man="1"/>
    <brk id="139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7"/>
  <sheetViews>
    <sheetView workbookViewId="0">
      <selection activeCell="B4" sqref="B4"/>
    </sheetView>
  </sheetViews>
  <sheetFormatPr defaultRowHeight="12"/>
  <cols>
    <col min="1" max="1" width="1.5703125" style="4" customWidth="1"/>
    <col min="2" max="2" width="45.140625" style="4" customWidth="1"/>
    <col min="3" max="4" width="8.7109375" style="46" customWidth="1"/>
    <col min="5" max="12" width="9.140625" style="4"/>
    <col min="13" max="13" width="9.140625" style="66"/>
    <col min="14" max="16384" width="9.140625" style="4"/>
  </cols>
  <sheetData>
    <row r="1" spans="1:6" ht="24" customHeight="1">
      <c r="A1" s="3"/>
      <c r="B1" s="176" t="s">
        <v>155</v>
      </c>
      <c r="C1" s="176"/>
      <c r="D1" s="176"/>
    </row>
    <row r="2" spans="1:6" ht="12" customHeight="1">
      <c r="A2" s="3"/>
      <c r="B2" s="178" t="s">
        <v>364</v>
      </c>
      <c r="C2" s="178"/>
      <c r="D2" s="178"/>
    </row>
    <row r="3" spans="1:6" ht="12" customHeight="1">
      <c r="A3" s="3"/>
      <c r="B3" s="30" t="s">
        <v>34</v>
      </c>
      <c r="C3" s="44" t="s">
        <v>4</v>
      </c>
      <c r="D3" s="44" t="s">
        <v>5</v>
      </c>
      <c r="F3" s="25"/>
    </row>
    <row r="4" spans="1:6" ht="12.75">
      <c r="A4" s="3"/>
      <c r="B4" s="16" t="s">
        <v>402</v>
      </c>
      <c r="C4" s="47">
        <v>0</v>
      </c>
      <c r="D4" s="47">
        <v>7.0000000000000007E-2</v>
      </c>
      <c r="F4" s="25"/>
    </row>
    <row r="5" spans="1:6">
      <c r="A5" s="3"/>
      <c r="B5" s="31" t="s">
        <v>403</v>
      </c>
      <c r="C5" s="45">
        <v>0</v>
      </c>
      <c r="D5" s="45">
        <v>8.5999999999999993E-2</v>
      </c>
    </row>
    <row r="6" spans="1:6">
      <c r="A6" s="3"/>
      <c r="B6" s="31" t="s">
        <v>404</v>
      </c>
      <c r="C6" s="45">
        <v>0</v>
      </c>
      <c r="D6" s="45">
        <v>0.125</v>
      </c>
    </row>
    <row r="7" spans="1:6">
      <c r="A7" s="3"/>
      <c r="B7" s="31" t="s">
        <v>405</v>
      </c>
      <c r="C7" s="45">
        <v>0</v>
      </c>
      <c r="D7" s="45">
        <v>0.14399999999999999</v>
      </c>
    </row>
    <row r="8" spans="1:6">
      <c r="A8" s="3"/>
      <c r="B8" s="31" t="s">
        <v>406</v>
      </c>
      <c r="C8" s="45">
        <v>0</v>
      </c>
      <c r="D8" s="45">
        <v>0.189</v>
      </c>
    </row>
    <row r="9" spans="1:6">
      <c r="A9" s="3"/>
      <c r="B9" s="31" t="s">
        <v>407</v>
      </c>
      <c r="C9" s="45">
        <v>0</v>
      </c>
      <c r="D9" s="45">
        <v>0.24099999999999999</v>
      </c>
    </row>
    <row r="10" spans="1:6">
      <c r="A10" s="3"/>
      <c r="B10" s="31" t="s">
        <v>408</v>
      </c>
      <c r="C10" s="45">
        <v>0</v>
      </c>
      <c r="D10" s="45">
        <v>0.14299999999999999</v>
      </c>
    </row>
    <row r="11" spans="1:6">
      <c r="A11" s="3"/>
      <c r="B11" s="31" t="s">
        <v>409</v>
      </c>
      <c r="C11" s="45">
        <v>0</v>
      </c>
      <c r="D11" s="45">
        <v>0.14299999999999999</v>
      </c>
    </row>
    <row r="12" spans="1:6">
      <c r="A12" s="3"/>
      <c r="B12" s="31" t="s">
        <v>410</v>
      </c>
      <c r="C12" s="45">
        <v>0</v>
      </c>
      <c r="D12" s="45">
        <v>0.223</v>
      </c>
    </row>
    <row r="13" spans="1:6">
      <c r="A13" s="3"/>
      <c r="B13" s="31" t="s">
        <v>411</v>
      </c>
      <c r="C13" s="45">
        <v>0</v>
      </c>
      <c r="D13" s="45">
        <v>0.24299999999999999</v>
      </c>
    </row>
    <row r="14" spans="1:6">
      <c r="A14" s="3"/>
      <c r="B14" s="31" t="s">
        <v>412</v>
      </c>
      <c r="C14" s="45">
        <v>0</v>
      </c>
      <c r="D14" s="45">
        <v>0.313</v>
      </c>
    </row>
    <row r="15" spans="1:6">
      <c r="A15" s="3"/>
      <c r="B15" s="31" t="s">
        <v>413</v>
      </c>
      <c r="C15" s="45">
        <v>0</v>
      </c>
      <c r="D15" s="45">
        <v>0.34399999999999997</v>
      </c>
    </row>
    <row r="16" spans="1:6">
      <c r="A16" s="3"/>
      <c r="B16" s="31" t="s">
        <v>414</v>
      </c>
      <c r="C16" s="45">
        <v>0</v>
      </c>
      <c r="D16" s="45">
        <v>0.75</v>
      </c>
    </row>
    <row r="17" spans="1:4" ht="12" customHeight="1">
      <c r="A17" s="3"/>
      <c r="B17" s="31" t="s">
        <v>415</v>
      </c>
      <c r="C17" s="45">
        <v>0</v>
      </c>
      <c r="D17" s="45">
        <v>0.92</v>
      </c>
    </row>
    <row r="18" spans="1:4">
      <c r="A18" s="3"/>
      <c r="B18" s="31" t="s">
        <v>416</v>
      </c>
      <c r="C18" s="45">
        <v>0</v>
      </c>
      <c r="D18" s="45">
        <v>0.14099999999999999</v>
      </c>
    </row>
    <row r="19" spans="1:4">
      <c r="A19" s="3"/>
      <c r="B19" s="31" t="s">
        <v>417</v>
      </c>
      <c r="C19" s="45">
        <v>0</v>
      </c>
      <c r="D19" s="45">
        <v>0.17299999999999999</v>
      </c>
    </row>
    <row r="20" spans="1:4">
      <c r="A20" s="3"/>
      <c r="B20" s="31" t="s">
        <v>418</v>
      </c>
      <c r="C20" s="45">
        <v>0</v>
      </c>
      <c r="D20" s="45">
        <v>0.20599999999999999</v>
      </c>
    </row>
    <row r="21" spans="1:4">
      <c r="A21" s="3"/>
      <c r="B21" s="31" t="s">
        <v>419</v>
      </c>
      <c r="C21" s="45">
        <v>0</v>
      </c>
      <c r="D21" s="45">
        <v>0.13300000000000001</v>
      </c>
    </row>
    <row r="22" spans="1:4">
      <c r="A22" s="3"/>
      <c r="B22" s="31" t="s">
        <v>420</v>
      </c>
      <c r="C22" s="45">
        <v>0</v>
      </c>
      <c r="D22" s="45">
        <v>0.158</v>
      </c>
    </row>
    <row r="23" spans="1:4">
      <c r="A23" s="3"/>
      <c r="B23" s="31" t="s">
        <v>421</v>
      </c>
      <c r="C23" s="45">
        <v>0</v>
      </c>
      <c r="D23" s="45">
        <v>0.23100000000000001</v>
      </c>
    </row>
    <row r="24" spans="1:4">
      <c r="A24" s="3"/>
      <c r="B24" s="31" t="s">
        <v>422</v>
      </c>
      <c r="C24" s="45">
        <v>0</v>
      </c>
      <c r="D24" s="45">
        <v>0.27100000000000002</v>
      </c>
    </row>
    <row r="25" spans="1:4">
      <c r="A25" s="3"/>
      <c r="B25" s="31" t="s">
        <v>423</v>
      </c>
      <c r="C25" s="45">
        <v>0</v>
      </c>
      <c r="D25" s="45">
        <v>0.33800000000000002</v>
      </c>
    </row>
    <row r="26" spans="1:4">
      <c r="A26" s="3"/>
      <c r="B26" s="31" t="s">
        <v>424</v>
      </c>
      <c r="C26" s="45">
        <v>0</v>
      </c>
      <c r="D26" s="45">
        <v>0.14699999999999999</v>
      </c>
    </row>
    <row r="27" spans="1:4">
      <c r="A27" s="3"/>
      <c r="B27" s="31" t="s">
        <v>425</v>
      </c>
      <c r="C27" s="45">
        <v>0</v>
      </c>
      <c r="D27" s="45">
        <v>0.14699999999999999</v>
      </c>
    </row>
    <row r="28" spans="1:4">
      <c r="A28" s="3"/>
      <c r="B28" s="31" t="s">
        <v>426</v>
      </c>
      <c r="C28" s="45">
        <v>0</v>
      </c>
      <c r="D28" s="45">
        <v>0.16200000000000001</v>
      </c>
    </row>
    <row r="29" spans="1:4">
      <c r="A29" s="3"/>
      <c r="B29" s="31" t="s">
        <v>427</v>
      </c>
      <c r="C29" s="45">
        <v>0</v>
      </c>
      <c r="D29" s="45">
        <v>0.22800000000000001</v>
      </c>
    </row>
    <row r="30" spans="1:4">
      <c r="A30" s="3"/>
      <c r="B30" s="31" t="s">
        <v>428</v>
      </c>
      <c r="C30" s="45">
        <v>0</v>
      </c>
      <c r="D30" s="45">
        <v>0.23499999999999999</v>
      </c>
    </row>
    <row r="31" spans="1:4">
      <c r="A31" s="3"/>
      <c r="B31" s="31" t="s">
        <v>429</v>
      </c>
      <c r="C31" s="45">
        <v>0</v>
      </c>
      <c r="D31" s="45">
        <v>0.14699999999999999</v>
      </c>
    </row>
    <row r="32" spans="1:4">
      <c r="A32" s="3"/>
      <c r="B32" s="31" t="s">
        <v>430</v>
      </c>
      <c r="C32" s="45">
        <v>0</v>
      </c>
      <c r="D32" s="45">
        <v>0.14699999999999999</v>
      </c>
    </row>
    <row r="33" spans="1:4">
      <c r="A33" s="3"/>
      <c r="B33" s="31" t="s">
        <v>431</v>
      </c>
      <c r="C33" s="45">
        <v>0</v>
      </c>
      <c r="D33" s="45">
        <v>0.23499999999999999</v>
      </c>
    </row>
    <row r="34" spans="1:4">
      <c r="A34" s="3"/>
      <c r="B34" s="31" t="s">
        <v>432</v>
      </c>
      <c r="C34" s="45">
        <v>0</v>
      </c>
      <c r="D34" s="45">
        <v>0.30599999999999999</v>
      </c>
    </row>
    <row r="35" spans="1:4" ht="12" customHeight="1">
      <c r="A35" s="3"/>
      <c r="B35" s="31" t="s">
        <v>433</v>
      </c>
      <c r="C35" s="47">
        <v>0</v>
      </c>
      <c r="D35" s="47">
        <v>0.33600000000000002</v>
      </c>
    </row>
    <row r="36" spans="1:4">
      <c r="A36" s="3"/>
      <c r="B36" s="31" t="s">
        <v>434</v>
      </c>
      <c r="C36" s="45">
        <v>0</v>
      </c>
      <c r="D36" s="45">
        <v>0.19800000000000001</v>
      </c>
    </row>
    <row r="37" spans="1:4">
      <c r="A37" s="3"/>
      <c r="B37" s="31" t="s">
        <v>553</v>
      </c>
      <c r="C37" s="45">
        <v>0</v>
      </c>
      <c r="D37" s="45">
        <v>0.124</v>
      </c>
    </row>
    <row r="38" spans="1:4" ht="12" customHeight="1">
      <c r="A38" s="3"/>
      <c r="B38" s="31" t="s">
        <v>554</v>
      </c>
      <c r="C38" s="45">
        <v>0</v>
      </c>
      <c r="D38" s="45">
        <v>0.182</v>
      </c>
    </row>
    <row r="39" spans="1:4" ht="12" customHeight="1">
      <c r="A39" s="3"/>
      <c r="B39" s="31" t="s">
        <v>555</v>
      </c>
      <c r="C39" s="45">
        <v>0</v>
      </c>
      <c r="D39" s="45">
        <v>0.19500000000000001</v>
      </c>
    </row>
    <row r="40" spans="1:4" ht="12.75" customHeight="1">
      <c r="A40" s="3"/>
      <c r="B40" s="31" t="s">
        <v>556</v>
      </c>
      <c r="C40" s="45">
        <v>0</v>
      </c>
      <c r="D40" s="45">
        <v>0.29099999999999998</v>
      </c>
    </row>
    <row r="41" spans="1:4">
      <c r="A41" s="3"/>
      <c r="B41" s="31" t="s">
        <v>557</v>
      </c>
      <c r="C41" s="45">
        <v>0</v>
      </c>
      <c r="D41" s="45">
        <v>0.28000000000000003</v>
      </c>
    </row>
    <row r="42" spans="1:4">
      <c r="A42" s="3"/>
      <c r="B42" s="31" t="s">
        <v>558</v>
      </c>
      <c r="C42" s="45">
        <v>0</v>
      </c>
      <c r="D42" s="45">
        <v>0.32600000000000001</v>
      </c>
    </row>
    <row r="43" spans="1:4">
      <c r="A43" s="3"/>
      <c r="B43" s="31" t="s">
        <v>559</v>
      </c>
      <c r="C43" s="45">
        <v>0</v>
      </c>
      <c r="D43" s="45">
        <v>0.38400000000000001</v>
      </c>
    </row>
    <row r="44" spans="1:4">
      <c r="A44" s="3"/>
      <c r="B44" s="31" t="s">
        <v>560</v>
      </c>
      <c r="C44" s="45">
        <v>0</v>
      </c>
      <c r="D44" s="45">
        <v>0.47399999999999998</v>
      </c>
    </row>
    <row r="45" spans="1:4">
      <c r="A45" s="3"/>
      <c r="B45" s="31" t="s">
        <v>561</v>
      </c>
      <c r="C45" s="45">
        <v>0</v>
      </c>
      <c r="D45" s="45">
        <v>0.36499999999999999</v>
      </c>
    </row>
    <row r="46" spans="1:4">
      <c r="A46" s="3"/>
      <c r="B46" s="31" t="s">
        <v>562</v>
      </c>
      <c r="C46" s="45">
        <v>0</v>
      </c>
      <c r="D46" s="45">
        <v>0.39300000000000002</v>
      </c>
    </row>
    <row r="47" spans="1:4">
      <c r="A47" s="3"/>
      <c r="B47" s="31" t="s">
        <v>563</v>
      </c>
      <c r="C47" s="45">
        <v>0</v>
      </c>
      <c r="D47" s="45">
        <v>0.42699999999999999</v>
      </c>
    </row>
    <row r="48" spans="1:4">
      <c r="A48" s="3"/>
      <c r="B48" s="31" t="s">
        <v>564</v>
      </c>
      <c r="C48" s="45">
        <v>0</v>
      </c>
      <c r="D48" s="45">
        <v>0.52500000000000002</v>
      </c>
    </row>
    <row r="49" spans="1:4">
      <c r="A49" s="3"/>
      <c r="B49" s="31" t="s">
        <v>435</v>
      </c>
      <c r="C49" s="45">
        <v>0</v>
      </c>
      <c r="D49" s="45">
        <v>0.19800000000000001</v>
      </c>
    </row>
    <row r="50" spans="1:4">
      <c r="A50" s="3"/>
      <c r="B50" s="31" t="s">
        <v>565</v>
      </c>
      <c r="C50" s="45">
        <v>0</v>
      </c>
      <c r="D50" s="45">
        <v>0.192</v>
      </c>
    </row>
    <row r="51" spans="1:4" ht="12.75" customHeight="1">
      <c r="A51" s="3"/>
      <c r="B51" s="31" t="s">
        <v>566</v>
      </c>
      <c r="C51" s="45">
        <v>0</v>
      </c>
      <c r="D51" s="45">
        <v>0.192</v>
      </c>
    </row>
    <row r="52" spans="1:4">
      <c r="A52" s="3"/>
      <c r="B52" s="31" t="s">
        <v>232</v>
      </c>
      <c r="C52" s="45">
        <v>0</v>
      </c>
      <c r="D52" s="45">
        <v>0.14899999999999999</v>
      </c>
    </row>
    <row r="53" spans="1:4">
      <c r="A53" s="3"/>
      <c r="B53" s="31" t="s">
        <v>233</v>
      </c>
      <c r="C53" s="45">
        <v>0</v>
      </c>
      <c r="D53" s="45">
        <v>9.1999999999999998E-2</v>
      </c>
    </row>
    <row r="54" spans="1:4">
      <c r="A54" s="3"/>
      <c r="B54" s="31" t="s">
        <v>234</v>
      </c>
      <c r="C54" s="45">
        <v>0</v>
      </c>
      <c r="D54" s="45">
        <v>0.08</v>
      </c>
    </row>
    <row r="55" spans="1:4">
      <c r="A55" s="3"/>
      <c r="B55" s="31" t="s">
        <v>235</v>
      </c>
      <c r="C55" s="45">
        <v>0</v>
      </c>
      <c r="D55" s="45">
        <v>0.189</v>
      </c>
    </row>
    <row r="56" spans="1:4">
      <c r="A56" s="3"/>
      <c r="B56" s="31" t="s">
        <v>236</v>
      </c>
      <c r="C56" s="45">
        <v>0</v>
      </c>
      <c r="D56" s="45">
        <v>0.13200000000000001</v>
      </c>
    </row>
    <row r="57" spans="1:4">
      <c r="A57" s="3"/>
      <c r="B57" s="31" t="s">
        <v>237</v>
      </c>
      <c r="C57" s="45">
        <v>0</v>
      </c>
      <c r="D57" s="45">
        <v>0.12</v>
      </c>
    </row>
    <row r="58" spans="1:4">
      <c r="A58" s="3"/>
      <c r="B58" s="31" t="s">
        <v>238</v>
      </c>
      <c r="C58" s="45">
        <v>0</v>
      </c>
      <c r="D58" s="45">
        <v>0.218</v>
      </c>
    </row>
    <row r="59" spans="1:4">
      <c r="A59" s="3"/>
      <c r="B59" s="31" t="s">
        <v>239</v>
      </c>
      <c r="C59" s="45">
        <v>0</v>
      </c>
      <c r="D59" s="45">
        <v>0.161</v>
      </c>
    </row>
    <row r="60" spans="1:4" ht="12.75" customHeight="1">
      <c r="A60" s="3"/>
      <c r="B60" s="31" t="s">
        <v>240</v>
      </c>
      <c r="C60" s="45">
        <v>0</v>
      </c>
      <c r="D60" s="45">
        <v>0.14899999999999999</v>
      </c>
    </row>
    <row r="61" spans="1:4">
      <c r="A61" s="3"/>
      <c r="B61" s="31" t="s">
        <v>241</v>
      </c>
      <c r="C61" s="45">
        <v>0</v>
      </c>
      <c r="D61" s="45">
        <v>0.23300000000000001</v>
      </c>
    </row>
    <row r="62" spans="1:4">
      <c r="A62" s="3"/>
      <c r="B62" s="31" t="s">
        <v>242</v>
      </c>
      <c r="C62" s="45">
        <v>0</v>
      </c>
      <c r="D62" s="45">
        <v>0.17599999999999999</v>
      </c>
    </row>
    <row r="63" spans="1:4">
      <c r="A63" s="3"/>
      <c r="B63" s="31" t="s">
        <v>243</v>
      </c>
      <c r="C63" s="45">
        <v>0</v>
      </c>
      <c r="D63" s="45">
        <v>0.16400000000000001</v>
      </c>
    </row>
    <row r="64" spans="1:4">
      <c r="A64" s="3"/>
      <c r="B64" s="31" t="s">
        <v>244</v>
      </c>
      <c r="C64" s="45">
        <v>0</v>
      </c>
      <c r="D64" s="45">
        <v>0.26400000000000001</v>
      </c>
    </row>
    <row r="65" spans="1:4">
      <c r="A65" s="3"/>
      <c r="B65" s="31" t="s">
        <v>245</v>
      </c>
      <c r="C65" s="45">
        <v>0</v>
      </c>
      <c r="D65" s="45">
        <v>0.20699999999999999</v>
      </c>
    </row>
    <row r="66" spans="1:4">
      <c r="A66" s="3"/>
      <c r="B66" s="31" t="s">
        <v>246</v>
      </c>
      <c r="C66" s="45">
        <v>0</v>
      </c>
      <c r="D66" s="45">
        <v>0.19500000000000001</v>
      </c>
    </row>
    <row r="67" spans="1:4">
      <c r="A67" s="3"/>
      <c r="B67" s="31" t="s">
        <v>247</v>
      </c>
      <c r="C67" s="45">
        <v>0</v>
      </c>
      <c r="D67" s="45">
        <v>0.28299999999999997</v>
      </c>
    </row>
    <row r="68" spans="1:4">
      <c r="A68" s="3"/>
      <c r="B68" s="31" t="s">
        <v>248</v>
      </c>
      <c r="C68" s="45">
        <v>0</v>
      </c>
      <c r="D68" s="45">
        <v>0.22600000000000001</v>
      </c>
    </row>
    <row r="69" spans="1:4">
      <c r="A69" s="3"/>
      <c r="B69" s="31" t="s">
        <v>249</v>
      </c>
      <c r="C69" s="45">
        <v>0</v>
      </c>
      <c r="D69" s="45">
        <v>0.214</v>
      </c>
    </row>
    <row r="70" spans="1:4">
      <c r="A70" s="3"/>
      <c r="B70" s="31" t="s">
        <v>196</v>
      </c>
      <c r="C70" s="45">
        <v>0</v>
      </c>
      <c r="D70" s="46">
        <v>0.30299999999999999</v>
      </c>
    </row>
    <row r="71" spans="1:4">
      <c r="A71" s="3"/>
      <c r="B71" s="31" t="s">
        <v>197</v>
      </c>
      <c r="C71" s="45">
        <v>0</v>
      </c>
      <c r="D71" s="46">
        <v>0.21</v>
      </c>
    </row>
    <row r="72" spans="1:4">
      <c r="A72" s="3"/>
      <c r="B72" s="31" t="s">
        <v>198</v>
      </c>
      <c r="C72" s="45">
        <v>0</v>
      </c>
      <c r="D72" s="46">
        <v>0.182</v>
      </c>
    </row>
    <row r="73" spans="1:4">
      <c r="A73" s="3"/>
      <c r="B73" s="31" t="s">
        <v>211</v>
      </c>
      <c r="C73" s="45">
        <v>0</v>
      </c>
      <c r="D73" s="46">
        <v>0.33800000000000002</v>
      </c>
    </row>
    <row r="74" spans="1:4">
      <c r="A74" s="3"/>
      <c r="B74" s="31" t="s">
        <v>212</v>
      </c>
      <c r="C74" s="45">
        <v>0</v>
      </c>
      <c r="D74" s="46">
        <v>0.245</v>
      </c>
    </row>
    <row r="75" spans="1:4">
      <c r="A75" s="3"/>
      <c r="B75" s="31" t="s">
        <v>213</v>
      </c>
      <c r="C75" s="45">
        <v>0</v>
      </c>
      <c r="D75" s="46">
        <v>0.217</v>
      </c>
    </row>
    <row r="76" spans="1:4">
      <c r="A76" s="3"/>
      <c r="B76" s="31" t="s">
        <v>199</v>
      </c>
      <c r="C76" s="45">
        <v>0</v>
      </c>
      <c r="D76" s="46">
        <v>0.374</v>
      </c>
    </row>
    <row r="77" spans="1:4">
      <c r="A77" s="3"/>
      <c r="B77" s="31" t="s">
        <v>200</v>
      </c>
      <c r="C77" s="45">
        <v>0</v>
      </c>
      <c r="D77" s="46">
        <v>0.28100000000000003</v>
      </c>
    </row>
    <row r="78" spans="1:4">
      <c r="A78" s="3"/>
      <c r="B78" s="31" t="s">
        <v>201</v>
      </c>
      <c r="C78" s="45">
        <v>0</v>
      </c>
      <c r="D78" s="46">
        <v>0.253</v>
      </c>
    </row>
    <row r="79" spans="1:4">
      <c r="A79" s="3"/>
      <c r="B79" s="31" t="s">
        <v>202</v>
      </c>
      <c r="C79" s="45">
        <v>0</v>
      </c>
      <c r="D79" s="46">
        <v>0.39300000000000002</v>
      </c>
    </row>
    <row r="80" spans="1:4">
      <c r="A80" s="3"/>
      <c r="B80" s="31" t="s">
        <v>203</v>
      </c>
      <c r="C80" s="45">
        <v>0</v>
      </c>
      <c r="D80" s="46">
        <v>0.3</v>
      </c>
    </row>
    <row r="81" spans="1:4">
      <c r="A81" s="3"/>
      <c r="B81" s="31" t="s">
        <v>204</v>
      </c>
      <c r="C81" s="45">
        <v>0</v>
      </c>
      <c r="D81" s="46">
        <v>0.27200000000000002</v>
      </c>
    </row>
    <row r="82" spans="1:4">
      <c r="A82" s="3"/>
      <c r="B82" s="31" t="s">
        <v>205</v>
      </c>
      <c r="C82" s="45">
        <v>0</v>
      </c>
      <c r="D82" s="46">
        <v>0.41399999999999998</v>
      </c>
    </row>
    <row r="83" spans="1:4">
      <c r="A83" s="3"/>
      <c r="B83" s="31" t="s">
        <v>206</v>
      </c>
      <c r="C83" s="45">
        <v>0</v>
      </c>
      <c r="D83" s="46">
        <v>0.32100000000000001</v>
      </c>
    </row>
    <row r="84" spans="1:4">
      <c r="A84" s="3"/>
      <c r="B84" s="31" t="s">
        <v>207</v>
      </c>
      <c r="C84" s="45">
        <v>0</v>
      </c>
      <c r="D84" s="46">
        <v>0.29299999999999998</v>
      </c>
    </row>
    <row r="85" spans="1:4" ht="12" customHeight="1">
      <c r="A85" s="3"/>
      <c r="B85" s="31" t="s">
        <v>208</v>
      </c>
      <c r="C85" s="45">
        <v>0</v>
      </c>
      <c r="D85" s="46">
        <v>0.42799999999999999</v>
      </c>
    </row>
    <row r="86" spans="1:4">
      <c r="A86" s="3"/>
      <c r="B86" s="31" t="s">
        <v>209</v>
      </c>
      <c r="C86" s="45">
        <v>0</v>
      </c>
      <c r="D86" s="46">
        <v>0.33500000000000002</v>
      </c>
    </row>
    <row r="87" spans="1:4">
      <c r="A87" s="3"/>
      <c r="B87" s="31" t="s">
        <v>210</v>
      </c>
      <c r="C87" s="45">
        <v>0</v>
      </c>
      <c r="D87" s="46">
        <v>0.307</v>
      </c>
    </row>
    <row r="88" spans="1:4">
      <c r="A88" s="3"/>
      <c r="B88" s="31" t="s">
        <v>214</v>
      </c>
      <c r="C88" s="45">
        <v>0</v>
      </c>
      <c r="D88" s="45">
        <v>0.23799999999999999</v>
      </c>
    </row>
    <row r="89" spans="1:4">
      <c r="A89" s="3"/>
      <c r="B89" s="31" t="s">
        <v>215</v>
      </c>
      <c r="C89" s="45">
        <v>0</v>
      </c>
      <c r="D89" s="45">
        <v>0.18099999999999999</v>
      </c>
    </row>
    <row r="90" spans="1:4">
      <c r="A90" s="3"/>
      <c r="B90" s="31" t="s">
        <v>216</v>
      </c>
      <c r="C90" s="45">
        <v>0</v>
      </c>
      <c r="D90" s="45">
        <v>0.16900000000000001</v>
      </c>
    </row>
    <row r="91" spans="1:4">
      <c r="A91" s="3"/>
      <c r="B91" s="31" t="s">
        <v>217</v>
      </c>
      <c r="C91" s="45">
        <v>0</v>
      </c>
      <c r="D91" s="45">
        <v>0.248</v>
      </c>
    </row>
    <row r="92" spans="1:4">
      <c r="A92" s="3"/>
      <c r="B92" s="31" t="s">
        <v>218</v>
      </c>
      <c r="C92" s="45">
        <v>0</v>
      </c>
      <c r="D92" s="45">
        <v>0.191</v>
      </c>
    </row>
    <row r="93" spans="1:4">
      <c r="A93" s="3"/>
      <c r="B93" s="31" t="s">
        <v>219</v>
      </c>
      <c r="C93" s="45">
        <v>0</v>
      </c>
      <c r="D93" s="45">
        <v>0.17899999999999999</v>
      </c>
    </row>
    <row r="94" spans="1:4">
      <c r="A94" s="3"/>
      <c r="B94" s="31" t="s">
        <v>220</v>
      </c>
      <c r="C94" s="45">
        <v>0</v>
      </c>
      <c r="D94" s="45">
        <v>0.26500000000000001</v>
      </c>
    </row>
    <row r="95" spans="1:4">
      <c r="A95" s="3"/>
      <c r="B95" s="31" t="s">
        <v>221</v>
      </c>
      <c r="C95" s="45">
        <v>0</v>
      </c>
      <c r="D95" s="45">
        <v>0.20799999999999999</v>
      </c>
    </row>
    <row r="96" spans="1:4">
      <c r="A96" s="3"/>
      <c r="B96" s="31" t="s">
        <v>222</v>
      </c>
      <c r="C96" s="45">
        <v>0</v>
      </c>
      <c r="D96" s="45">
        <v>0.19600000000000001</v>
      </c>
    </row>
    <row r="97" spans="1:4">
      <c r="A97" s="3"/>
      <c r="B97" s="31" t="s">
        <v>223</v>
      </c>
      <c r="C97" s="45">
        <v>0</v>
      </c>
      <c r="D97" s="45">
        <v>0.27700000000000002</v>
      </c>
    </row>
    <row r="98" spans="1:4">
      <c r="A98" s="3"/>
      <c r="B98" s="31" t="s">
        <v>224</v>
      </c>
      <c r="C98" s="45">
        <v>0</v>
      </c>
      <c r="D98" s="45">
        <v>0.22</v>
      </c>
    </row>
    <row r="99" spans="1:4">
      <c r="A99" s="3"/>
      <c r="B99" s="31" t="s">
        <v>225</v>
      </c>
      <c r="C99" s="45">
        <v>0</v>
      </c>
      <c r="D99" s="45">
        <v>0.20799999999999999</v>
      </c>
    </row>
    <row r="100" spans="1:4">
      <c r="A100" s="3"/>
      <c r="B100" s="31" t="s">
        <v>226</v>
      </c>
      <c r="C100" s="45">
        <v>0</v>
      </c>
      <c r="D100" s="45">
        <v>0.30499999999999999</v>
      </c>
    </row>
    <row r="101" spans="1:4">
      <c r="A101" s="3"/>
      <c r="B101" s="31" t="s">
        <v>227</v>
      </c>
      <c r="C101" s="45">
        <v>0</v>
      </c>
      <c r="D101" s="45">
        <v>0.248</v>
      </c>
    </row>
    <row r="102" spans="1:4">
      <c r="A102" s="3"/>
      <c r="B102" s="31" t="s">
        <v>228</v>
      </c>
      <c r="C102" s="45">
        <v>0</v>
      </c>
      <c r="D102" s="45">
        <v>0.23599999999999999</v>
      </c>
    </row>
    <row r="103" spans="1:4">
      <c r="A103" s="3"/>
      <c r="B103" s="31" t="s">
        <v>229</v>
      </c>
      <c r="C103" s="45">
        <v>0</v>
      </c>
      <c r="D103" s="45">
        <v>0.313</v>
      </c>
    </row>
    <row r="104" spans="1:4">
      <c r="A104" s="3"/>
      <c r="B104" s="31" t="s">
        <v>230</v>
      </c>
      <c r="C104" s="45">
        <v>0</v>
      </c>
      <c r="D104" s="45">
        <v>0.25600000000000001</v>
      </c>
    </row>
    <row r="105" spans="1:4">
      <c r="A105" s="3"/>
      <c r="B105" s="31" t="s">
        <v>231</v>
      </c>
      <c r="C105" s="45">
        <v>0</v>
      </c>
      <c r="D105" s="45">
        <v>0.24399999999999999</v>
      </c>
    </row>
    <row r="106" spans="1:4">
      <c r="A106" s="3"/>
      <c r="B106" s="31" t="s">
        <v>250</v>
      </c>
      <c r="C106" s="45">
        <v>0</v>
      </c>
      <c r="D106" s="46">
        <v>0.23799999999999999</v>
      </c>
    </row>
    <row r="107" spans="1:4">
      <c r="A107" s="3"/>
      <c r="B107" s="31" t="s">
        <v>251</v>
      </c>
      <c r="C107" s="45">
        <v>0</v>
      </c>
      <c r="D107" s="46">
        <v>0.18099999999999999</v>
      </c>
    </row>
    <row r="108" spans="1:4">
      <c r="B108" s="31" t="s">
        <v>252</v>
      </c>
      <c r="C108" s="45">
        <v>0</v>
      </c>
      <c r="D108" s="46">
        <v>0.16900000000000001</v>
      </c>
    </row>
    <row r="109" spans="1:4">
      <c r="B109" s="31" t="s">
        <v>253</v>
      </c>
      <c r="C109" s="45">
        <v>0</v>
      </c>
      <c r="D109" s="46">
        <v>0.248</v>
      </c>
    </row>
    <row r="110" spans="1:4">
      <c r="B110" s="31" t="s">
        <v>254</v>
      </c>
      <c r="C110" s="45">
        <v>0</v>
      </c>
      <c r="D110" s="46">
        <v>0.191</v>
      </c>
    </row>
    <row r="111" spans="1:4">
      <c r="B111" s="31" t="s">
        <v>255</v>
      </c>
      <c r="C111" s="45">
        <v>0</v>
      </c>
      <c r="D111" s="46">
        <v>0.17899999999999999</v>
      </c>
    </row>
    <row r="112" spans="1:4">
      <c r="B112" s="31" t="s">
        <v>256</v>
      </c>
      <c r="C112" s="45">
        <v>0</v>
      </c>
      <c r="D112" s="46">
        <v>0.26500000000000001</v>
      </c>
    </row>
    <row r="113" spans="2:4">
      <c r="B113" s="31" t="s">
        <v>257</v>
      </c>
      <c r="C113" s="45">
        <v>0</v>
      </c>
      <c r="D113" s="46">
        <v>0.20799999999999999</v>
      </c>
    </row>
    <row r="114" spans="2:4">
      <c r="B114" s="31" t="s">
        <v>258</v>
      </c>
      <c r="C114" s="45">
        <v>0</v>
      </c>
      <c r="D114" s="46">
        <v>0.19600000000000001</v>
      </c>
    </row>
    <row r="115" spans="2:4">
      <c r="B115" s="31" t="s">
        <v>259</v>
      </c>
      <c r="C115" s="45">
        <v>0</v>
      </c>
      <c r="D115" s="46">
        <v>0.27700000000000002</v>
      </c>
    </row>
    <row r="116" spans="2:4">
      <c r="B116" s="31" t="s">
        <v>260</v>
      </c>
      <c r="C116" s="45">
        <v>0</v>
      </c>
      <c r="D116" s="46">
        <v>0.22</v>
      </c>
    </row>
    <row r="117" spans="2:4">
      <c r="B117" s="31" t="s">
        <v>261</v>
      </c>
      <c r="C117" s="45">
        <v>0</v>
      </c>
      <c r="D117" s="46">
        <v>0.20799999999999999</v>
      </c>
    </row>
    <row r="118" spans="2:4">
      <c r="B118" s="31" t="s">
        <v>262</v>
      </c>
      <c r="C118" s="45">
        <v>0</v>
      </c>
      <c r="D118" s="46">
        <v>0.30499999999999999</v>
      </c>
    </row>
    <row r="119" spans="2:4">
      <c r="B119" s="31" t="s">
        <v>263</v>
      </c>
      <c r="C119" s="45">
        <v>0</v>
      </c>
      <c r="D119" s="46">
        <v>0.248</v>
      </c>
    </row>
    <row r="120" spans="2:4">
      <c r="B120" s="31" t="s">
        <v>264</v>
      </c>
      <c r="C120" s="45">
        <v>0</v>
      </c>
      <c r="D120" s="46">
        <v>0.23599999999999999</v>
      </c>
    </row>
    <row r="121" spans="2:4">
      <c r="B121" s="31" t="s">
        <v>265</v>
      </c>
      <c r="C121" s="45">
        <v>0</v>
      </c>
      <c r="D121" s="46">
        <v>0.313</v>
      </c>
    </row>
    <row r="122" spans="2:4">
      <c r="B122" s="31" t="s">
        <v>266</v>
      </c>
      <c r="C122" s="45">
        <v>0</v>
      </c>
      <c r="D122" s="46">
        <v>0.25600000000000001</v>
      </c>
    </row>
    <row r="123" spans="2:4">
      <c r="B123" s="31" t="s">
        <v>267</v>
      </c>
      <c r="C123" s="45">
        <v>0</v>
      </c>
      <c r="D123" s="46">
        <v>0.24399999999999999</v>
      </c>
    </row>
    <row r="124" spans="2:4">
      <c r="B124" s="31" t="s">
        <v>163</v>
      </c>
      <c r="C124" s="45">
        <v>0</v>
      </c>
      <c r="D124" s="45">
        <v>0.16</v>
      </c>
    </row>
    <row r="125" spans="2:4">
      <c r="B125" s="31" t="s">
        <v>168</v>
      </c>
      <c r="C125" s="45">
        <v>0</v>
      </c>
      <c r="D125" s="45">
        <v>0.13800000000000001</v>
      </c>
    </row>
    <row r="126" spans="2:4">
      <c r="B126" s="31" t="s">
        <v>164</v>
      </c>
      <c r="C126" s="45">
        <v>0</v>
      </c>
      <c r="D126" s="45">
        <v>0.218</v>
      </c>
    </row>
    <row r="127" spans="2:4">
      <c r="B127" s="31" t="s">
        <v>169</v>
      </c>
      <c r="C127" s="45">
        <v>0</v>
      </c>
      <c r="D127" s="45">
        <v>0.20100000000000001</v>
      </c>
    </row>
    <row r="128" spans="2:4">
      <c r="B128" s="31" t="s">
        <v>165</v>
      </c>
      <c r="C128" s="45">
        <v>0</v>
      </c>
      <c r="D128" s="45">
        <v>0.27300000000000002</v>
      </c>
    </row>
    <row r="129" spans="2:4">
      <c r="B129" s="31" t="s">
        <v>170</v>
      </c>
      <c r="C129" s="45">
        <v>0</v>
      </c>
      <c r="D129" s="45">
        <v>0.25600000000000001</v>
      </c>
    </row>
    <row r="130" spans="2:4">
      <c r="B130" s="31" t="s">
        <v>166</v>
      </c>
      <c r="C130" s="45">
        <v>0</v>
      </c>
      <c r="D130" s="45">
        <v>0.41899999999999998</v>
      </c>
    </row>
    <row r="131" spans="2:4">
      <c r="B131" s="31" t="s">
        <v>171</v>
      </c>
      <c r="C131" s="45">
        <v>0</v>
      </c>
      <c r="D131" s="45">
        <v>0.40200000000000002</v>
      </c>
    </row>
    <row r="132" spans="2:4">
      <c r="B132" s="31" t="s">
        <v>567</v>
      </c>
      <c r="C132" s="45">
        <v>0</v>
      </c>
      <c r="D132" s="45">
        <v>0.124</v>
      </c>
    </row>
    <row r="133" spans="2:4" ht="12" customHeight="1">
      <c r="B133" s="31" t="s">
        <v>568</v>
      </c>
      <c r="C133" s="45">
        <v>0</v>
      </c>
      <c r="D133" s="45">
        <v>0.182</v>
      </c>
    </row>
    <row r="134" spans="2:4">
      <c r="B134" s="31" t="s">
        <v>569</v>
      </c>
      <c r="C134" s="45">
        <v>0</v>
      </c>
      <c r="D134" s="45">
        <v>0.19500000000000001</v>
      </c>
    </row>
    <row r="135" spans="2:4">
      <c r="B135" s="31" t="s">
        <v>570</v>
      </c>
      <c r="C135" s="45">
        <v>0</v>
      </c>
      <c r="D135" s="45">
        <v>0.29099999999999998</v>
      </c>
    </row>
    <row r="136" spans="2:4">
      <c r="B136" s="31" t="s">
        <v>571</v>
      </c>
      <c r="C136" s="45">
        <v>0</v>
      </c>
      <c r="D136" s="45">
        <v>0.28000000000000003</v>
      </c>
    </row>
    <row r="137" spans="2:4">
      <c r="B137" s="31" t="s">
        <v>572</v>
      </c>
      <c r="C137" s="45">
        <v>0</v>
      </c>
      <c r="D137" s="45">
        <v>0.32600000000000001</v>
      </c>
    </row>
    <row r="138" spans="2:4">
      <c r="B138" s="31" t="s">
        <v>573</v>
      </c>
      <c r="C138" s="45">
        <v>0</v>
      </c>
      <c r="D138" s="45">
        <v>0.38400000000000001</v>
      </c>
    </row>
    <row r="139" spans="2:4">
      <c r="B139" s="31" t="s">
        <v>574</v>
      </c>
      <c r="C139" s="45">
        <v>0</v>
      </c>
      <c r="D139" s="45">
        <v>0.47399999999999998</v>
      </c>
    </row>
    <row r="140" spans="2:4" ht="12" customHeight="1">
      <c r="B140" s="31" t="s">
        <v>575</v>
      </c>
      <c r="C140" s="45">
        <v>0</v>
      </c>
      <c r="D140" s="45">
        <v>0.36499999999999999</v>
      </c>
    </row>
    <row r="141" spans="2:4">
      <c r="B141" s="31" t="s">
        <v>576</v>
      </c>
      <c r="C141" s="45">
        <v>0</v>
      </c>
      <c r="D141" s="45">
        <v>0.39300000000000002</v>
      </c>
    </row>
    <row r="142" spans="2:4">
      <c r="B142" s="31" t="s">
        <v>577</v>
      </c>
      <c r="C142" s="45">
        <v>0</v>
      </c>
      <c r="D142" s="45">
        <v>0.42699999999999999</v>
      </c>
    </row>
    <row r="143" spans="2:4">
      <c r="B143" s="31" t="s">
        <v>578</v>
      </c>
      <c r="C143" s="45">
        <v>0</v>
      </c>
      <c r="D143" s="45">
        <v>0.52500000000000002</v>
      </c>
    </row>
    <row r="144" spans="2:4">
      <c r="B144" s="31"/>
      <c r="C144" s="45"/>
      <c r="D144" s="45"/>
    </row>
    <row r="145" spans="2:4" ht="12" customHeight="1">
      <c r="B145" s="31"/>
      <c r="C145" s="45"/>
      <c r="D145" s="45"/>
    </row>
    <row r="147" spans="2:4" ht="15.75">
      <c r="B147" s="176" t="s">
        <v>134</v>
      </c>
      <c r="C147" s="176"/>
      <c r="D147" s="176"/>
    </row>
    <row r="148" spans="2:4">
      <c r="B148" s="177"/>
      <c r="C148" s="177"/>
      <c r="D148" s="177"/>
    </row>
    <row r="149" spans="2:4">
      <c r="B149" s="30" t="s">
        <v>34</v>
      </c>
      <c r="C149" s="44" t="s">
        <v>4</v>
      </c>
      <c r="D149" s="44" t="s">
        <v>5</v>
      </c>
    </row>
    <row r="150" spans="2:4">
      <c r="B150" s="16" t="s">
        <v>141</v>
      </c>
      <c r="C150" s="47">
        <v>0</v>
      </c>
      <c r="D150" s="47">
        <v>6.0999999999999999E-2</v>
      </c>
    </row>
    <row r="151" spans="2:4">
      <c r="B151" s="16" t="s">
        <v>142</v>
      </c>
      <c r="C151" s="47">
        <v>0</v>
      </c>
      <c r="D151" s="47">
        <v>0.10100000000000001</v>
      </c>
    </row>
    <row r="152" spans="2:4">
      <c r="B152" s="16" t="s">
        <v>143</v>
      </c>
      <c r="C152" s="47">
        <v>0</v>
      </c>
      <c r="D152" s="47">
        <v>0.13100000000000001</v>
      </c>
    </row>
    <row r="153" spans="2:4">
      <c r="B153" s="16" t="s">
        <v>144</v>
      </c>
      <c r="C153" s="47">
        <v>0</v>
      </c>
      <c r="D153" s="47">
        <v>0.14499999999999999</v>
      </c>
    </row>
    <row r="154" spans="2:4">
      <c r="B154" s="16" t="s">
        <v>145</v>
      </c>
      <c r="C154" s="47">
        <v>0</v>
      </c>
      <c r="D154" s="47">
        <v>0.17599999999999999</v>
      </c>
    </row>
    <row r="155" spans="2:4">
      <c r="B155" s="16" t="s">
        <v>146</v>
      </c>
      <c r="C155" s="47">
        <v>0</v>
      </c>
      <c r="D155" s="47">
        <v>0.19600000000000001</v>
      </c>
    </row>
    <row r="156" spans="2:4">
      <c r="B156" s="16" t="s">
        <v>184</v>
      </c>
      <c r="C156" s="47">
        <v>0</v>
      </c>
      <c r="D156" s="47">
        <v>0.1</v>
      </c>
    </row>
    <row r="157" spans="2:4">
      <c r="B157" s="16" t="s">
        <v>185</v>
      </c>
      <c r="C157" s="47">
        <v>0</v>
      </c>
      <c r="D157" s="47">
        <v>0.13500000000000001</v>
      </c>
    </row>
    <row r="158" spans="2:4">
      <c r="B158" s="16" t="s">
        <v>186</v>
      </c>
      <c r="C158" s="47">
        <v>0</v>
      </c>
      <c r="D158" s="47">
        <v>0.17100000000000001</v>
      </c>
    </row>
    <row r="159" spans="2:4">
      <c r="B159" s="16" t="s">
        <v>187</v>
      </c>
      <c r="C159" s="47">
        <v>0</v>
      </c>
      <c r="D159" s="47">
        <v>0.19</v>
      </c>
    </row>
    <row r="160" spans="2:4">
      <c r="B160" s="16" t="s">
        <v>188</v>
      </c>
      <c r="C160" s="47">
        <v>0</v>
      </c>
      <c r="D160" s="47">
        <v>0.21099999999999999</v>
      </c>
    </row>
    <row r="161" spans="2:4">
      <c r="B161" s="16" t="s">
        <v>189</v>
      </c>
      <c r="C161" s="47">
        <v>0</v>
      </c>
      <c r="D161" s="47">
        <v>0.22500000000000001</v>
      </c>
    </row>
    <row r="162" spans="2:4">
      <c r="B162" s="16" t="s">
        <v>147</v>
      </c>
      <c r="C162" s="47">
        <v>0</v>
      </c>
      <c r="D162" s="47">
        <v>0.151</v>
      </c>
    </row>
    <row r="163" spans="2:4">
      <c r="B163" s="16" t="s">
        <v>148</v>
      </c>
      <c r="C163" s="47">
        <v>0</v>
      </c>
      <c r="D163" s="47">
        <v>0.161</v>
      </c>
    </row>
    <row r="164" spans="2:4">
      <c r="B164" s="16" t="s">
        <v>149</v>
      </c>
      <c r="C164" s="47">
        <v>0</v>
      </c>
      <c r="D164" s="47">
        <v>0.17799999999999999</v>
      </c>
    </row>
    <row r="165" spans="2:4">
      <c r="B165" s="16" t="s">
        <v>150</v>
      </c>
      <c r="C165" s="47">
        <v>0</v>
      </c>
      <c r="D165" s="47">
        <v>0.19</v>
      </c>
    </row>
    <row r="166" spans="2:4">
      <c r="B166" s="16" t="s">
        <v>151</v>
      </c>
      <c r="C166" s="47">
        <v>0</v>
      </c>
      <c r="D166" s="47">
        <v>0.218</v>
      </c>
    </row>
    <row r="167" spans="2:4">
      <c r="B167" s="16" t="s">
        <v>152</v>
      </c>
      <c r="C167" s="47">
        <v>0</v>
      </c>
      <c r="D167" s="47">
        <v>0.22600000000000001</v>
      </c>
    </row>
    <row r="168" spans="2:4">
      <c r="B168" s="16" t="s">
        <v>190</v>
      </c>
      <c r="C168" s="47">
        <v>0</v>
      </c>
      <c r="D168" s="47">
        <v>0.151</v>
      </c>
    </row>
    <row r="169" spans="2:4">
      <c r="B169" s="16" t="s">
        <v>191</v>
      </c>
      <c r="C169" s="47">
        <v>0</v>
      </c>
      <c r="D169" s="47">
        <v>0.161</v>
      </c>
    </row>
    <row r="170" spans="2:4">
      <c r="B170" s="16" t="s">
        <v>192</v>
      </c>
      <c r="C170" s="47">
        <v>0</v>
      </c>
      <c r="D170" s="47">
        <v>0.17799999999999999</v>
      </c>
    </row>
    <row r="171" spans="2:4">
      <c r="B171" s="16" t="s">
        <v>193</v>
      </c>
      <c r="C171" s="47">
        <v>0</v>
      </c>
      <c r="D171" s="47">
        <v>0.19</v>
      </c>
    </row>
    <row r="172" spans="2:4">
      <c r="B172" s="16" t="s">
        <v>194</v>
      </c>
      <c r="C172" s="47">
        <v>0</v>
      </c>
      <c r="D172" s="47">
        <v>0.218</v>
      </c>
    </row>
    <row r="173" spans="2:4">
      <c r="B173" s="16" t="s">
        <v>195</v>
      </c>
      <c r="C173" s="47">
        <v>0</v>
      </c>
      <c r="D173" s="47">
        <v>0.22600000000000001</v>
      </c>
    </row>
    <row r="174" spans="2:4">
      <c r="B174" s="16" t="s">
        <v>180</v>
      </c>
      <c r="C174" s="47">
        <v>0</v>
      </c>
      <c r="D174" s="47">
        <v>0.11600000000000001</v>
      </c>
    </row>
    <row r="175" spans="2:4">
      <c r="B175" s="16" t="s">
        <v>181</v>
      </c>
      <c r="C175" s="47">
        <v>0</v>
      </c>
      <c r="D175" s="47">
        <v>0.17199999999999999</v>
      </c>
    </row>
    <row r="176" spans="2:4">
      <c r="B176" s="16" t="s">
        <v>182</v>
      </c>
      <c r="C176" s="47">
        <v>0</v>
      </c>
      <c r="D176" s="47">
        <v>0.23400000000000001</v>
      </c>
    </row>
    <row r="177" spans="2:4">
      <c r="B177" s="16" t="s">
        <v>183</v>
      </c>
      <c r="C177" s="47">
        <v>0</v>
      </c>
      <c r="D177" s="47">
        <v>0.34699999999999998</v>
      </c>
    </row>
    <row r="178" spans="2:4">
      <c r="B178" s="31" t="s">
        <v>436</v>
      </c>
      <c r="C178" s="45">
        <v>0</v>
      </c>
      <c r="D178" s="45">
        <v>4.2000000000000003E-2</v>
      </c>
    </row>
    <row r="179" spans="2:4">
      <c r="B179" s="31" t="s">
        <v>437</v>
      </c>
      <c r="C179" s="45">
        <v>0</v>
      </c>
      <c r="D179" s="45">
        <v>5.8000000000000003E-2</v>
      </c>
    </row>
    <row r="180" spans="2:4">
      <c r="B180" s="31" t="s">
        <v>438</v>
      </c>
      <c r="C180" s="45">
        <v>0</v>
      </c>
      <c r="D180" s="45">
        <v>9.7000000000000003E-2</v>
      </c>
    </row>
    <row r="181" spans="2:4">
      <c r="B181" s="31" t="s">
        <v>439</v>
      </c>
      <c r="C181" s="45">
        <v>0</v>
      </c>
      <c r="D181" s="45">
        <v>0.11600000000000001</v>
      </c>
    </row>
    <row r="182" spans="2:4">
      <c r="B182" s="31" t="s">
        <v>440</v>
      </c>
      <c r="C182" s="45">
        <v>0</v>
      </c>
      <c r="D182" s="45">
        <v>0.161</v>
      </c>
    </row>
    <row r="183" spans="2:4">
      <c r="B183" s="31" t="s">
        <v>441</v>
      </c>
      <c r="C183" s="45">
        <v>0</v>
      </c>
      <c r="D183" s="45">
        <v>0.21299999999999999</v>
      </c>
    </row>
    <row r="184" spans="2:4">
      <c r="B184" s="31" t="s">
        <v>442</v>
      </c>
      <c r="C184" s="45">
        <v>0</v>
      </c>
      <c r="D184" s="45">
        <v>0.12</v>
      </c>
    </row>
    <row r="185" spans="2:4">
      <c r="B185" s="31" t="s">
        <v>443</v>
      </c>
      <c r="C185" s="45">
        <v>0</v>
      </c>
      <c r="D185" s="45">
        <v>0.12</v>
      </c>
    </row>
    <row r="186" spans="2:4">
      <c r="B186" s="31" t="s">
        <v>444</v>
      </c>
      <c r="C186" s="45">
        <v>0</v>
      </c>
      <c r="D186" s="45">
        <v>0.2</v>
      </c>
    </row>
    <row r="187" spans="2:4">
      <c r="B187" s="31" t="s">
        <v>445</v>
      </c>
      <c r="C187" s="45">
        <v>0</v>
      </c>
      <c r="D187" s="45">
        <v>0.22</v>
      </c>
    </row>
    <row r="188" spans="2:4">
      <c r="B188" s="31" t="s">
        <v>446</v>
      </c>
      <c r="C188" s="45">
        <v>0</v>
      </c>
      <c r="D188" s="45">
        <v>0.28999999999999998</v>
      </c>
    </row>
    <row r="189" spans="2:4">
      <c r="B189" s="31" t="s">
        <v>447</v>
      </c>
      <c r="C189" s="45">
        <v>0</v>
      </c>
      <c r="D189" s="45">
        <v>0.32100000000000001</v>
      </c>
    </row>
    <row r="190" spans="2:4">
      <c r="B190" s="31" t="s">
        <v>448</v>
      </c>
      <c r="C190" s="45">
        <v>0</v>
      </c>
      <c r="D190" s="45">
        <v>0.17</v>
      </c>
    </row>
    <row r="191" spans="2:4">
      <c r="B191" s="31" t="s">
        <v>449</v>
      </c>
      <c r="C191" s="45">
        <v>0</v>
      </c>
      <c r="D191" s="45">
        <v>4.7E-2</v>
      </c>
    </row>
    <row r="192" spans="2:4">
      <c r="B192" s="31" t="s">
        <v>450</v>
      </c>
      <c r="C192" s="45">
        <v>0</v>
      </c>
      <c r="D192" s="45">
        <v>6.4000000000000001E-2</v>
      </c>
    </row>
    <row r="193" spans="2:4">
      <c r="B193" s="31" t="s">
        <v>451</v>
      </c>
      <c r="C193" s="45">
        <v>0</v>
      </c>
      <c r="D193" s="45">
        <v>0.113</v>
      </c>
    </row>
    <row r="194" spans="2:4">
      <c r="B194" s="31" t="s">
        <v>452</v>
      </c>
      <c r="C194" s="45">
        <v>0</v>
      </c>
      <c r="D194" s="45">
        <v>0.14499999999999999</v>
      </c>
    </row>
    <row r="195" spans="2:4">
      <c r="B195" s="31" t="s">
        <v>453</v>
      </c>
      <c r="C195" s="45">
        <v>0</v>
      </c>
      <c r="D195" s="45">
        <v>0.17799999999999999</v>
      </c>
    </row>
    <row r="196" spans="2:4">
      <c r="B196" s="31" t="s">
        <v>454</v>
      </c>
      <c r="C196" s="45">
        <v>0</v>
      </c>
      <c r="D196" s="45">
        <v>0.105</v>
      </c>
    </row>
    <row r="197" spans="2:4">
      <c r="B197" s="31" t="s">
        <v>455</v>
      </c>
      <c r="C197" s="45">
        <v>0</v>
      </c>
      <c r="D197" s="45">
        <v>0.13</v>
      </c>
    </row>
    <row r="198" spans="2:4">
      <c r="B198" s="31" t="s">
        <v>456</v>
      </c>
      <c r="C198" s="45">
        <v>0</v>
      </c>
      <c r="D198" s="45">
        <v>0.20300000000000001</v>
      </c>
    </row>
    <row r="199" spans="2:4">
      <c r="B199" s="31" t="s">
        <v>457</v>
      </c>
      <c r="C199" s="45">
        <v>0</v>
      </c>
      <c r="D199" s="45">
        <v>0.24299999999999999</v>
      </c>
    </row>
    <row r="200" spans="2:4">
      <c r="B200" s="31" t="s">
        <v>458</v>
      </c>
      <c r="C200" s="45">
        <v>0</v>
      </c>
      <c r="D200" s="45">
        <v>0.31</v>
      </c>
    </row>
    <row r="201" spans="2:4">
      <c r="B201" s="31" t="s">
        <v>459</v>
      </c>
      <c r="C201" s="45">
        <v>0</v>
      </c>
      <c r="D201" s="45">
        <v>0.124</v>
      </c>
    </row>
    <row r="202" spans="2:4">
      <c r="B202" s="31" t="s">
        <v>460</v>
      </c>
      <c r="C202" s="45">
        <v>0</v>
      </c>
      <c r="D202" s="45">
        <v>0.124</v>
      </c>
    </row>
    <row r="203" spans="2:4">
      <c r="B203" s="31" t="s">
        <v>461</v>
      </c>
      <c r="C203" s="45">
        <v>0</v>
      </c>
      <c r="D203" s="45">
        <v>0.13900000000000001</v>
      </c>
    </row>
    <row r="204" spans="2:4">
      <c r="B204" s="31" t="s">
        <v>462</v>
      </c>
      <c r="C204" s="45">
        <v>0</v>
      </c>
      <c r="D204" s="45">
        <v>0.20499999999999999</v>
      </c>
    </row>
    <row r="205" spans="2:4">
      <c r="B205" s="31" t="s">
        <v>463</v>
      </c>
      <c r="C205" s="45">
        <v>0</v>
      </c>
      <c r="D205" s="45">
        <v>0.21199999999999999</v>
      </c>
    </row>
    <row r="206" spans="2:4">
      <c r="B206" s="31" t="s">
        <v>464</v>
      </c>
      <c r="C206" s="45">
        <v>0</v>
      </c>
      <c r="D206" s="45">
        <v>0.124</v>
      </c>
    </row>
    <row r="207" spans="2:4">
      <c r="B207" s="31" t="s">
        <v>465</v>
      </c>
      <c r="C207" s="45">
        <v>0</v>
      </c>
      <c r="D207" s="45">
        <v>0.124</v>
      </c>
    </row>
    <row r="208" spans="2:4">
      <c r="B208" s="31" t="s">
        <v>466</v>
      </c>
      <c r="C208" s="45">
        <v>0</v>
      </c>
      <c r="D208" s="45">
        <v>0.21199999999999999</v>
      </c>
    </row>
    <row r="209" spans="2:4">
      <c r="B209" s="31" t="s">
        <v>467</v>
      </c>
      <c r="C209" s="45">
        <v>0</v>
      </c>
      <c r="D209" s="45">
        <v>0.28299999999999997</v>
      </c>
    </row>
    <row r="210" spans="2:4">
      <c r="B210" s="31" t="s">
        <v>468</v>
      </c>
      <c r="C210" s="45">
        <v>0</v>
      </c>
      <c r="D210" s="45">
        <v>0.313</v>
      </c>
    </row>
    <row r="211" spans="2:4">
      <c r="B211" s="31" t="s">
        <v>466</v>
      </c>
      <c r="C211" s="45">
        <v>0</v>
      </c>
      <c r="D211" s="45">
        <v>0.17</v>
      </c>
    </row>
    <row r="212" spans="2:4">
      <c r="B212" s="31" t="s">
        <v>469</v>
      </c>
      <c r="C212" s="45">
        <v>0</v>
      </c>
      <c r="D212" s="45">
        <v>0.16400000000000001</v>
      </c>
    </row>
    <row r="213" spans="2:4">
      <c r="B213" s="31" t="s">
        <v>470</v>
      </c>
      <c r="C213" s="45">
        <v>0</v>
      </c>
      <c r="D213" s="45">
        <v>0.16400000000000001</v>
      </c>
    </row>
    <row r="214" spans="2:4">
      <c r="B214" s="31" t="s">
        <v>471</v>
      </c>
      <c r="C214" s="45">
        <v>0</v>
      </c>
      <c r="D214" s="45">
        <v>7.8E-2</v>
      </c>
    </row>
    <row r="215" spans="2:4">
      <c r="B215" s="31" t="s">
        <v>472</v>
      </c>
      <c r="C215" s="45">
        <v>0</v>
      </c>
      <c r="D215" s="45">
        <v>9.6000000000000002E-2</v>
      </c>
    </row>
    <row r="216" spans="2:4">
      <c r="B216" s="31" t="s">
        <v>473</v>
      </c>
      <c r="C216" s="45">
        <v>0</v>
      </c>
      <c r="D216" s="45">
        <v>0.13700000000000001</v>
      </c>
    </row>
    <row r="217" spans="2:4">
      <c r="B217" s="31" t="s">
        <v>474</v>
      </c>
      <c r="C217" s="45">
        <v>0</v>
      </c>
      <c r="D217" s="45">
        <v>0.18</v>
      </c>
    </row>
    <row r="218" spans="2:4">
      <c r="B218" s="31" t="s">
        <v>475</v>
      </c>
      <c r="C218" s="45">
        <v>0</v>
      </c>
      <c r="D218" s="45">
        <v>0.224</v>
      </c>
    </row>
    <row r="219" spans="2:4">
      <c r="B219" s="31" t="s">
        <v>476</v>
      </c>
      <c r="C219" s="45">
        <v>0</v>
      </c>
      <c r="D219" s="45">
        <v>0.12</v>
      </c>
    </row>
    <row r="220" spans="2:4">
      <c r="B220" s="31" t="s">
        <v>477</v>
      </c>
      <c r="C220" s="45">
        <v>0</v>
      </c>
      <c r="D220" s="45">
        <v>0.12</v>
      </c>
    </row>
    <row r="221" spans="2:4">
      <c r="B221" s="31" t="s">
        <v>478</v>
      </c>
      <c r="C221" s="45">
        <v>0</v>
      </c>
      <c r="D221" s="45">
        <v>0.2</v>
      </c>
    </row>
    <row r="222" spans="2:4">
      <c r="B222" s="31" t="s">
        <v>479</v>
      </c>
      <c r="C222" s="45">
        <v>0</v>
      </c>
      <c r="D222" s="45">
        <v>0.22</v>
      </c>
    </row>
    <row r="223" spans="2:4">
      <c r="B223" s="31" t="s">
        <v>480</v>
      </c>
      <c r="C223" s="45">
        <v>0</v>
      </c>
      <c r="D223" s="45">
        <v>0.28999999999999998</v>
      </c>
    </row>
    <row r="224" spans="2:4">
      <c r="B224" s="31" t="s">
        <v>481</v>
      </c>
      <c r="C224" s="45">
        <v>0</v>
      </c>
      <c r="D224" s="45">
        <v>0.14799999999999999</v>
      </c>
    </row>
    <row r="225" spans="2:4">
      <c r="B225" s="31" t="s">
        <v>482</v>
      </c>
      <c r="C225" s="45">
        <v>0</v>
      </c>
      <c r="D225" s="45">
        <v>0.28000000000000003</v>
      </c>
    </row>
    <row r="226" spans="2:4">
      <c r="B226" s="31" t="s">
        <v>483</v>
      </c>
      <c r="C226" s="45">
        <v>0</v>
      </c>
      <c r="D226" s="45">
        <v>0.36</v>
      </c>
    </row>
    <row r="227" spans="2:4">
      <c r="B227" s="31" t="s">
        <v>484</v>
      </c>
      <c r="C227" s="45">
        <v>0</v>
      </c>
      <c r="D227" s="45">
        <v>0.39700000000000002</v>
      </c>
    </row>
    <row r="228" spans="2:4">
      <c r="B228" s="31" t="s">
        <v>485</v>
      </c>
      <c r="C228" s="45">
        <v>0</v>
      </c>
      <c r="D228" s="45">
        <v>4.2000000000000003E-2</v>
      </c>
    </row>
    <row r="229" spans="2:4">
      <c r="B229" s="31" t="s">
        <v>486</v>
      </c>
      <c r="C229" s="45">
        <v>0</v>
      </c>
      <c r="D229" s="45">
        <v>5.8000000000000003E-2</v>
      </c>
    </row>
    <row r="230" spans="2:4">
      <c r="B230" s="31" t="s">
        <v>487</v>
      </c>
      <c r="C230" s="45">
        <v>0</v>
      </c>
      <c r="D230" s="45">
        <v>9.7000000000000003E-2</v>
      </c>
    </row>
    <row r="231" spans="2:4">
      <c r="B231" s="31" t="s">
        <v>488</v>
      </c>
      <c r="C231" s="45">
        <v>0</v>
      </c>
      <c r="D231" s="45">
        <v>0.11600000000000001</v>
      </c>
    </row>
    <row r="232" spans="2:4">
      <c r="B232" s="31" t="s">
        <v>489</v>
      </c>
      <c r="C232" s="45">
        <v>0</v>
      </c>
      <c r="D232" s="45">
        <v>0.161</v>
      </c>
    </row>
    <row r="233" spans="2:4">
      <c r="B233" s="31" t="s">
        <v>490</v>
      </c>
      <c r="C233" s="45">
        <v>0</v>
      </c>
      <c r="D233" s="45">
        <v>0.21299999999999999</v>
      </c>
    </row>
    <row r="234" spans="2:4">
      <c r="B234" s="31" t="s">
        <v>491</v>
      </c>
      <c r="C234" s="45">
        <v>0</v>
      </c>
      <c r="D234" s="45">
        <v>0.12</v>
      </c>
    </row>
    <row r="235" spans="2:4">
      <c r="B235" s="31" t="s">
        <v>492</v>
      </c>
      <c r="C235" s="45">
        <v>0</v>
      </c>
      <c r="D235" s="45">
        <v>0.12</v>
      </c>
    </row>
    <row r="236" spans="2:4">
      <c r="B236" s="31" t="s">
        <v>493</v>
      </c>
      <c r="C236" s="45">
        <v>0</v>
      </c>
      <c r="D236" s="45">
        <v>0.2</v>
      </c>
    </row>
    <row r="237" spans="2:4">
      <c r="B237" s="31" t="s">
        <v>494</v>
      </c>
      <c r="C237" s="45">
        <v>0</v>
      </c>
      <c r="D237" s="45">
        <v>0.22</v>
      </c>
    </row>
    <row r="238" spans="2:4">
      <c r="B238" s="31" t="s">
        <v>495</v>
      </c>
      <c r="C238" s="45">
        <v>0</v>
      </c>
      <c r="D238" s="45">
        <v>0.28999999999999998</v>
      </c>
    </row>
    <row r="239" spans="2:4">
      <c r="B239" s="31" t="s">
        <v>496</v>
      </c>
      <c r="C239" s="45">
        <v>0</v>
      </c>
      <c r="D239" s="45">
        <v>0.32100000000000001</v>
      </c>
    </row>
    <row r="240" spans="2:4">
      <c r="B240" s="31" t="s">
        <v>497</v>
      </c>
      <c r="C240" s="45">
        <v>0</v>
      </c>
      <c r="D240" s="45">
        <v>0.17</v>
      </c>
    </row>
    <row r="241" spans="2:4">
      <c r="B241" s="31" t="s">
        <v>498</v>
      </c>
      <c r="C241" s="45">
        <v>0</v>
      </c>
      <c r="D241" s="45">
        <v>4.7E-2</v>
      </c>
    </row>
    <row r="242" spans="2:4">
      <c r="B242" s="31" t="s">
        <v>499</v>
      </c>
      <c r="C242" s="45">
        <v>0</v>
      </c>
      <c r="D242" s="45">
        <v>6.4000000000000001E-2</v>
      </c>
    </row>
    <row r="243" spans="2:4">
      <c r="B243" s="31" t="s">
        <v>500</v>
      </c>
      <c r="C243" s="45">
        <v>0</v>
      </c>
      <c r="D243" s="45">
        <v>0.113</v>
      </c>
    </row>
    <row r="244" spans="2:4">
      <c r="B244" s="31" t="s">
        <v>501</v>
      </c>
      <c r="C244" s="45">
        <v>0</v>
      </c>
      <c r="D244" s="45">
        <v>0.14499999999999999</v>
      </c>
    </row>
    <row r="245" spans="2:4">
      <c r="B245" s="31" t="s">
        <v>502</v>
      </c>
      <c r="C245" s="45">
        <v>0</v>
      </c>
      <c r="D245" s="45">
        <v>0.17799999999999999</v>
      </c>
    </row>
    <row r="246" spans="2:4">
      <c r="B246" s="31" t="s">
        <v>503</v>
      </c>
      <c r="C246" s="45">
        <v>0</v>
      </c>
      <c r="D246" s="45">
        <v>0.105</v>
      </c>
    </row>
    <row r="247" spans="2:4">
      <c r="B247" s="31" t="s">
        <v>504</v>
      </c>
      <c r="C247" s="45">
        <v>0</v>
      </c>
      <c r="D247" s="45">
        <v>0.13</v>
      </c>
    </row>
    <row r="248" spans="2:4">
      <c r="B248" s="31" t="s">
        <v>505</v>
      </c>
      <c r="C248" s="45">
        <v>0</v>
      </c>
      <c r="D248" s="45">
        <v>0.20300000000000001</v>
      </c>
    </row>
    <row r="249" spans="2:4">
      <c r="B249" s="31" t="s">
        <v>506</v>
      </c>
      <c r="C249" s="45">
        <v>0</v>
      </c>
      <c r="D249" s="45">
        <v>0.24299999999999999</v>
      </c>
    </row>
    <row r="250" spans="2:4">
      <c r="B250" s="31" t="s">
        <v>507</v>
      </c>
      <c r="C250" s="45">
        <v>0</v>
      </c>
      <c r="D250" s="45">
        <v>0.31</v>
      </c>
    </row>
    <row r="251" spans="2:4">
      <c r="B251" s="31" t="s">
        <v>508</v>
      </c>
      <c r="C251" s="45">
        <v>0</v>
      </c>
      <c r="D251" s="45">
        <v>0.124</v>
      </c>
    </row>
    <row r="252" spans="2:4">
      <c r="B252" s="31" t="s">
        <v>509</v>
      </c>
      <c r="C252" s="45">
        <v>0</v>
      </c>
      <c r="D252" s="45">
        <v>0.124</v>
      </c>
    </row>
    <row r="253" spans="2:4">
      <c r="B253" s="31" t="s">
        <v>510</v>
      </c>
      <c r="C253" s="45">
        <v>0</v>
      </c>
      <c r="D253" s="45">
        <v>0.13900000000000001</v>
      </c>
    </row>
    <row r="254" spans="2:4">
      <c r="B254" s="31" t="s">
        <v>511</v>
      </c>
      <c r="C254" s="45">
        <v>0</v>
      </c>
      <c r="D254" s="45">
        <v>0.20499999999999999</v>
      </c>
    </row>
    <row r="255" spans="2:4">
      <c r="B255" s="31" t="s">
        <v>512</v>
      </c>
      <c r="C255" s="45">
        <v>0</v>
      </c>
      <c r="D255" s="45">
        <v>0.21199999999999999</v>
      </c>
    </row>
    <row r="256" spans="2:4">
      <c r="B256" s="31" t="s">
        <v>513</v>
      </c>
      <c r="C256" s="45">
        <v>0</v>
      </c>
      <c r="D256" s="45">
        <v>0.124</v>
      </c>
    </row>
    <row r="257" spans="2:4">
      <c r="B257" s="31" t="s">
        <v>514</v>
      </c>
      <c r="C257" s="45">
        <v>0</v>
      </c>
      <c r="D257" s="45">
        <v>0.124</v>
      </c>
    </row>
    <row r="258" spans="2:4">
      <c r="B258" s="31" t="s">
        <v>515</v>
      </c>
      <c r="C258" s="45">
        <v>0</v>
      </c>
      <c r="D258" s="45">
        <v>0.21199999999999999</v>
      </c>
    </row>
    <row r="259" spans="2:4">
      <c r="B259" s="31" t="s">
        <v>516</v>
      </c>
      <c r="C259" s="45">
        <v>0</v>
      </c>
      <c r="D259" s="45">
        <v>0.28299999999999997</v>
      </c>
    </row>
    <row r="260" spans="2:4">
      <c r="B260" s="31" t="s">
        <v>517</v>
      </c>
      <c r="C260" s="45">
        <v>0</v>
      </c>
      <c r="D260" s="45">
        <v>0.313</v>
      </c>
    </row>
    <row r="261" spans="2:4">
      <c r="B261" s="31" t="s">
        <v>518</v>
      </c>
      <c r="C261" s="45">
        <v>0</v>
      </c>
      <c r="D261" s="45">
        <v>0.17</v>
      </c>
    </row>
    <row r="262" spans="2:4">
      <c r="B262" s="31" t="s">
        <v>519</v>
      </c>
      <c r="C262" s="45">
        <v>0</v>
      </c>
      <c r="D262" s="45">
        <v>0.16400000000000001</v>
      </c>
    </row>
    <row r="263" spans="2:4">
      <c r="B263" s="31" t="s">
        <v>520</v>
      </c>
      <c r="C263" s="45">
        <v>0</v>
      </c>
      <c r="D263" s="45">
        <v>7.8E-2</v>
      </c>
    </row>
    <row r="264" spans="2:4">
      <c r="B264" s="31" t="s">
        <v>521</v>
      </c>
      <c r="C264" s="45">
        <v>0</v>
      </c>
      <c r="D264" s="45">
        <v>9.6000000000000002E-2</v>
      </c>
    </row>
    <row r="265" spans="2:4">
      <c r="B265" s="31" t="s">
        <v>522</v>
      </c>
      <c r="C265" s="45">
        <v>0</v>
      </c>
      <c r="D265" s="45">
        <v>0.13700000000000001</v>
      </c>
    </row>
    <row r="266" spans="2:4">
      <c r="B266" s="31" t="s">
        <v>523</v>
      </c>
      <c r="C266" s="45">
        <v>0</v>
      </c>
      <c r="D266" s="45">
        <v>0.18</v>
      </c>
    </row>
    <row r="267" spans="2:4">
      <c r="B267" s="31" t="s">
        <v>524</v>
      </c>
      <c r="C267" s="45">
        <v>0</v>
      </c>
      <c r="D267" s="45">
        <v>0.224</v>
      </c>
    </row>
    <row r="268" spans="2:4">
      <c r="B268" s="31" t="s">
        <v>525</v>
      </c>
      <c r="C268" s="45">
        <v>0</v>
      </c>
      <c r="D268" s="45">
        <v>0.12</v>
      </c>
    </row>
    <row r="269" spans="2:4">
      <c r="B269" s="31" t="s">
        <v>526</v>
      </c>
      <c r="C269" s="45">
        <v>0</v>
      </c>
      <c r="D269" s="45">
        <v>0.12</v>
      </c>
    </row>
    <row r="270" spans="2:4">
      <c r="B270" s="31" t="s">
        <v>527</v>
      </c>
      <c r="C270" s="45">
        <v>0</v>
      </c>
      <c r="D270" s="45">
        <v>0.2</v>
      </c>
    </row>
    <row r="271" spans="2:4">
      <c r="B271" s="31" t="s">
        <v>528</v>
      </c>
      <c r="C271" s="45">
        <v>0</v>
      </c>
      <c r="D271" s="45">
        <v>0.22</v>
      </c>
    </row>
    <row r="272" spans="2:4">
      <c r="B272" s="31" t="s">
        <v>529</v>
      </c>
      <c r="C272" s="45">
        <v>0</v>
      </c>
      <c r="D272" s="45">
        <v>0.28999999999999998</v>
      </c>
    </row>
    <row r="273" spans="2:4">
      <c r="B273" s="31" t="s">
        <v>530</v>
      </c>
      <c r="C273" s="45">
        <v>0</v>
      </c>
      <c r="D273" s="45">
        <v>0.14799999999999999</v>
      </c>
    </row>
    <row r="274" spans="2:4">
      <c r="B274" s="31" t="s">
        <v>531</v>
      </c>
      <c r="C274" s="45">
        <v>0</v>
      </c>
      <c r="D274" s="45">
        <v>0.28000000000000003</v>
      </c>
    </row>
    <row r="275" spans="2:4">
      <c r="B275" s="31" t="s">
        <v>532</v>
      </c>
      <c r="C275" s="45">
        <v>0</v>
      </c>
      <c r="D275" s="45">
        <v>0.36</v>
      </c>
    </row>
    <row r="276" spans="2:4">
      <c r="B276" s="31" t="s">
        <v>533</v>
      </c>
      <c r="C276" s="45">
        <v>0</v>
      </c>
      <c r="D276" s="45">
        <v>0.39700000000000002</v>
      </c>
    </row>
    <row r="278" spans="2:4">
      <c r="B278" s="167" t="s">
        <v>80</v>
      </c>
      <c r="C278" s="168"/>
      <c r="D278" s="169"/>
    </row>
    <row r="279" spans="2:4">
      <c r="B279" s="170"/>
      <c r="C279" s="171"/>
      <c r="D279" s="172"/>
    </row>
    <row r="280" spans="2:4" ht="15.75">
      <c r="B280" s="170"/>
      <c r="C280" s="171"/>
      <c r="D280" s="172"/>
    </row>
    <row r="281" spans="2:4">
      <c r="B281" s="30" t="s">
        <v>34</v>
      </c>
      <c r="C281" s="44" t="s">
        <v>4</v>
      </c>
      <c r="D281" s="44" t="s">
        <v>5</v>
      </c>
    </row>
    <row r="282" spans="2:4">
      <c r="B282" s="16" t="s">
        <v>162</v>
      </c>
      <c r="C282" s="47">
        <v>0</v>
      </c>
      <c r="D282" s="47">
        <v>8.6999999999999994E-2</v>
      </c>
    </row>
    <row r="283" spans="2:4">
      <c r="B283" s="16" t="s">
        <v>153</v>
      </c>
      <c r="C283" s="47">
        <v>0</v>
      </c>
      <c r="D283" s="47">
        <v>0.03</v>
      </c>
    </row>
    <row r="284" spans="2:4">
      <c r="B284" s="16" t="s">
        <v>167</v>
      </c>
      <c r="C284" s="47">
        <v>0</v>
      </c>
      <c r="D284" s="47">
        <v>1.7999999999999999E-2</v>
      </c>
    </row>
    <row r="285" spans="2:4">
      <c r="B285" s="31" t="s">
        <v>534</v>
      </c>
      <c r="C285" s="45">
        <v>0</v>
      </c>
      <c r="D285" s="45">
        <v>2.9000000000000001E-2</v>
      </c>
    </row>
    <row r="286" spans="2:4">
      <c r="B286" s="31" t="s">
        <v>545</v>
      </c>
      <c r="C286" s="45">
        <v>0</v>
      </c>
      <c r="D286" s="45">
        <v>9.9400000000000002E-2</v>
      </c>
    </row>
    <row r="287" spans="2:4">
      <c r="B287" s="31" t="s">
        <v>546</v>
      </c>
      <c r="C287" s="45">
        <v>0</v>
      </c>
      <c r="D287" s="45">
        <v>0.15579999999999999</v>
      </c>
    </row>
    <row r="288" spans="2:4">
      <c r="B288" s="31" t="s">
        <v>547</v>
      </c>
      <c r="C288" s="45">
        <v>0</v>
      </c>
      <c r="D288" s="45">
        <v>0.10009999999999999</v>
      </c>
    </row>
    <row r="289" spans="2:4">
      <c r="B289" s="31" t="s">
        <v>548</v>
      </c>
      <c r="C289" s="45">
        <v>0</v>
      </c>
      <c r="D289" s="45">
        <v>0.15720000000000001</v>
      </c>
    </row>
    <row r="290" spans="2:4">
      <c r="B290" s="31" t="s">
        <v>535</v>
      </c>
      <c r="C290" s="45">
        <v>0</v>
      </c>
      <c r="D290" s="45">
        <v>2.9000000000000001E-2</v>
      </c>
    </row>
    <row r="291" spans="2:4">
      <c r="B291" s="31" t="s">
        <v>549</v>
      </c>
      <c r="C291" s="45">
        <v>0</v>
      </c>
      <c r="D291" s="45">
        <v>9.9400000000000002E-2</v>
      </c>
    </row>
    <row r="292" spans="2:4">
      <c r="B292" s="31" t="s">
        <v>550</v>
      </c>
      <c r="C292" s="45">
        <v>0</v>
      </c>
      <c r="D292" s="45">
        <v>0.15579999999999999</v>
      </c>
    </row>
    <row r="293" spans="2:4">
      <c r="B293" s="31" t="s">
        <v>551</v>
      </c>
      <c r="C293" s="45">
        <v>0</v>
      </c>
      <c r="D293" s="45">
        <v>0.10009999999999999</v>
      </c>
    </row>
    <row r="294" spans="2:4">
      <c r="B294" s="31" t="s">
        <v>552</v>
      </c>
      <c r="C294" s="45">
        <v>0</v>
      </c>
      <c r="D294" s="45">
        <v>0.15720000000000001</v>
      </c>
    </row>
    <row r="296" spans="2:4">
      <c r="B296" s="167" t="s">
        <v>156</v>
      </c>
      <c r="C296" s="168"/>
      <c r="D296" s="169"/>
    </row>
    <row r="297" spans="2:4">
      <c r="B297" s="170"/>
      <c r="C297" s="171"/>
      <c r="D297" s="172"/>
    </row>
    <row r="298" spans="2:4" ht="15.75">
      <c r="B298" s="170"/>
      <c r="C298" s="171"/>
      <c r="D298" s="172"/>
    </row>
    <row r="299" spans="2:4">
      <c r="B299" s="30" t="s">
        <v>34</v>
      </c>
      <c r="C299" s="44" t="s">
        <v>4</v>
      </c>
      <c r="D299" s="44" t="s">
        <v>5</v>
      </c>
    </row>
    <row r="300" spans="2:4">
      <c r="B300" s="16" t="s">
        <v>154</v>
      </c>
      <c r="C300" s="47">
        <v>0</v>
      </c>
      <c r="D300" s="47">
        <v>1.6400000000000001E-2</v>
      </c>
    </row>
    <row r="301" spans="2:4">
      <c r="B301" s="16" t="s">
        <v>161</v>
      </c>
      <c r="C301" s="47">
        <v>0</v>
      </c>
      <c r="D301" s="47">
        <v>1.4999999999999999E-2</v>
      </c>
    </row>
    <row r="302" spans="2:4">
      <c r="B302" s="31" t="s">
        <v>536</v>
      </c>
      <c r="C302" s="45">
        <v>0</v>
      </c>
      <c r="D302" s="45">
        <v>1.7999999999999999E-2</v>
      </c>
    </row>
    <row r="303" spans="2:4">
      <c r="B303" s="31" t="s">
        <v>537</v>
      </c>
      <c r="C303" s="45">
        <v>0</v>
      </c>
      <c r="D303" s="45">
        <v>1.7999999999999999E-2</v>
      </c>
    </row>
    <row r="305" spans="2:4">
      <c r="B305" s="167" t="s">
        <v>328</v>
      </c>
      <c r="C305" s="168"/>
      <c r="D305" s="169"/>
    </row>
    <row r="306" spans="2:4">
      <c r="B306" s="170"/>
      <c r="C306" s="171"/>
      <c r="D306" s="172"/>
    </row>
    <row r="307" spans="2:4" ht="15.75">
      <c r="B307" s="170"/>
      <c r="C307" s="171"/>
      <c r="D307" s="172"/>
    </row>
    <row r="308" spans="2:4">
      <c r="B308" s="30" t="s">
        <v>34</v>
      </c>
      <c r="C308" s="44" t="s">
        <v>4</v>
      </c>
      <c r="D308" s="44" t="s">
        <v>5</v>
      </c>
    </row>
    <row r="309" spans="2:4">
      <c r="B309" s="16" t="s">
        <v>270</v>
      </c>
      <c r="C309" s="47">
        <v>0</v>
      </c>
      <c r="D309" s="47">
        <v>0.06</v>
      </c>
    </row>
    <row r="310" spans="2:4">
      <c r="B310" s="16" t="s">
        <v>268</v>
      </c>
      <c r="C310" s="47">
        <v>0</v>
      </c>
      <c r="D310" s="47">
        <v>0.06</v>
      </c>
    </row>
    <row r="311" spans="2:4">
      <c r="B311" s="16" t="s">
        <v>269</v>
      </c>
      <c r="C311" s="47">
        <v>0</v>
      </c>
      <c r="D311" s="47">
        <v>0.06</v>
      </c>
    </row>
    <row r="312" spans="2:4">
      <c r="B312" s="27" t="s">
        <v>330</v>
      </c>
      <c r="C312" s="47">
        <v>0</v>
      </c>
      <c r="D312" s="47">
        <v>1.2</v>
      </c>
    </row>
    <row r="313" spans="2:4">
      <c r="B313" s="27" t="s">
        <v>331</v>
      </c>
      <c r="C313" s="47">
        <v>0</v>
      </c>
      <c r="D313" s="47">
        <v>1.9</v>
      </c>
    </row>
    <row r="315" spans="2:4" ht="15.75">
      <c r="B315" s="176" t="s">
        <v>81</v>
      </c>
      <c r="C315" s="176"/>
      <c r="D315" s="176"/>
    </row>
    <row r="316" spans="2:4">
      <c r="B316" s="177"/>
      <c r="C316" s="177"/>
      <c r="D316" s="177"/>
    </row>
    <row r="317" spans="2:4">
      <c r="B317" s="30" t="s">
        <v>34</v>
      </c>
      <c r="C317" s="44" t="s">
        <v>4</v>
      </c>
      <c r="D317" s="44" t="s">
        <v>5</v>
      </c>
    </row>
    <row r="318" spans="2:4">
      <c r="B318" s="16" t="s">
        <v>322</v>
      </c>
      <c r="C318" s="47">
        <v>5.0000000000000001E-3</v>
      </c>
      <c r="D318" s="47">
        <v>0.05</v>
      </c>
    </row>
    <row r="319" spans="2:4">
      <c r="B319" s="16" t="s">
        <v>332</v>
      </c>
      <c r="C319" s="47">
        <v>5.0000000000000001E-3</v>
      </c>
      <c r="D319" s="47">
        <v>0.1</v>
      </c>
    </row>
    <row r="320" spans="2:4">
      <c r="B320" s="16" t="s">
        <v>333</v>
      </c>
      <c r="C320" s="47">
        <v>4.8999999999999998E-3</v>
      </c>
      <c r="D320" s="47">
        <v>0.05</v>
      </c>
    </row>
    <row r="321" spans="2:4">
      <c r="B321" s="16" t="s">
        <v>323</v>
      </c>
      <c r="C321" s="47">
        <v>8.5000000000000006E-3</v>
      </c>
      <c r="D321" s="47">
        <v>0.05</v>
      </c>
    </row>
    <row r="322" spans="2:4">
      <c r="B322" s="16" t="s">
        <v>324</v>
      </c>
      <c r="C322" s="47">
        <v>1.6000000000000001E-3</v>
      </c>
      <c r="D322" s="47">
        <v>1.6000000000000001E-3</v>
      </c>
    </row>
    <row r="323" spans="2:4">
      <c r="B323" s="16"/>
      <c r="C323" s="47"/>
      <c r="D323" s="47"/>
    </row>
    <row r="325" spans="2:4">
      <c r="B325" s="167" t="s">
        <v>329</v>
      </c>
      <c r="C325" s="168"/>
      <c r="D325" s="169"/>
    </row>
    <row r="326" spans="2:4">
      <c r="B326" s="170"/>
      <c r="C326" s="171"/>
      <c r="D326" s="172"/>
    </row>
    <row r="327" spans="2:4" ht="15.75">
      <c r="B327" s="170"/>
      <c r="C327" s="171"/>
      <c r="D327" s="172"/>
    </row>
    <row r="328" spans="2:4">
      <c r="B328" s="30" t="s">
        <v>34</v>
      </c>
      <c r="C328" s="44" t="s">
        <v>4</v>
      </c>
      <c r="D328" s="44" t="s">
        <v>5</v>
      </c>
    </row>
    <row r="329" spans="2:4">
      <c r="B329" s="16" t="s">
        <v>321</v>
      </c>
      <c r="C329" s="47">
        <v>1.2999999999999999E-2</v>
      </c>
      <c r="D329" s="47">
        <v>0.06</v>
      </c>
    </row>
    <row r="330" spans="2:4">
      <c r="B330" s="16" t="s">
        <v>325</v>
      </c>
      <c r="C330" s="47">
        <v>6.0000000000000002E-5</v>
      </c>
      <c r="D330" s="47">
        <v>0.08</v>
      </c>
    </row>
    <row r="331" spans="2:4">
      <c r="B331" s="16" t="s">
        <v>327</v>
      </c>
      <c r="C331" s="47">
        <v>4.5000000000000003E-5</v>
      </c>
      <c r="D331" s="47">
        <v>0.16</v>
      </c>
    </row>
    <row r="332" spans="2:4">
      <c r="B332" s="16" t="s">
        <v>326</v>
      </c>
      <c r="C332" s="47">
        <v>4.5000000000000003E-5</v>
      </c>
      <c r="D332" s="47">
        <v>0.16</v>
      </c>
    </row>
    <row r="334" spans="2:4">
      <c r="B334" s="167" t="s">
        <v>380</v>
      </c>
      <c r="C334" s="168"/>
      <c r="D334" s="169"/>
    </row>
    <row r="335" spans="2:4">
      <c r="B335" s="170"/>
      <c r="C335" s="171"/>
      <c r="D335" s="172"/>
    </row>
    <row r="336" spans="2:4">
      <c r="B336" s="173"/>
      <c r="C336" s="174"/>
      <c r="D336" s="175"/>
    </row>
    <row r="337" spans="2:4">
      <c r="B337" s="30" t="s">
        <v>34</v>
      </c>
      <c r="C337" s="44" t="s">
        <v>4</v>
      </c>
      <c r="D337" s="44" t="s">
        <v>5</v>
      </c>
    </row>
    <row r="338" spans="2:4">
      <c r="B338" s="4" t="s">
        <v>381</v>
      </c>
      <c r="C338" s="46">
        <v>0.01</v>
      </c>
      <c r="D338" s="46">
        <v>0.215</v>
      </c>
    </row>
    <row r="339" spans="2:4">
      <c r="B339" s="4" t="s">
        <v>383</v>
      </c>
      <c r="C339" s="46">
        <v>0.01</v>
      </c>
      <c r="D339" s="46">
        <v>0.13500000000000001</v>
      </c>
    </row>
    <row r="340" spans="2:4">
      <c r="B340" s="4" t="s">
        <v>382</v>
      </c>
      <c r="C340" s="46">
        <v>1.4999999999999999E-2</v>
      </c>
      <c r="D340" s="46">
        <v>0.21</v>
      </c>
    </row>
    <row r="429" spans="2:4">
      <c r="B429" s="16"/>
      <c r="C429" s="47"/>
      <c r="D429" s="47"/>
    </row>
    <row r="437" spans="2:4">
      <c r="B437" s="5"/>
      <c r="C437" s="48"/>
      <c r="D437" s="48"/>
    </row>
  </sheetData>
  <sheetProtection sheet="1"/>
  <mergeCells count="16">
    <mergeCell ref="B278:D279"/>
    <mergeCell ref="B280:D280"/>
    <mergeCell ref="B1:D1"/>
    <mergeCell ref="B2:D2"/>
    <mergeCell ref="B147:D147"/>
    <mergeCell ref="B148:D148"/>
    <mergeCell ref="B296:D297"/>
    <mergeCell ref="B298:D298"/>
    <mergeCell ref="B305:D306"/>
    <mergeCell ref="B307:D307"/>
    <mergeCell ref="B336:D336"/>
    <mergeCell ref="B315:D315"/>
    <mergeCell ref="B316:D316"/>
    <mergeCell ref="B325:D326"/>
    <mergeCell ref="B327:D327"/>
    <mergeCell ref="B334:D335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5"/>
  <sheetViews>
    <sheetView workbookViewId="0">
      <selection activeCell="B4" sqref="B4"/>
    </sheetView>
  </sheetViews>
  <sheetFormatPr defaultRowHeight="12" customHeight="1"/>
  <cols>
    <col min="1" max="1" width="1.85546875" customWidth="1"/>
    <col min="2" max="2" width="25.42578125" customWidth="1"/>
  </cols>
  <sheetData>
    <row r="1" spans="1:5" ht="24" customHeight="1">
      <c r="A1" s="1"/>
      <c r="B1" s="179" t="s">
        <v>334</v>
      </c>
      <c r="C1" s="180"/>
      <c r="D1" s="181"/>
      <c r="E1" s="1"/>
    </row>
    <row r="2" spans="1:5" ht="12" customHeight="1">
      <c r="A2" s="1"/>
      <c r="B2" s="38"/>
      <c r="C2" s="37"/>
      <c r="D2" s="39"/>
      <c r="E2" s="1"/>
    </row>
    <row r="3" spans="1:5" ht="12" customHeight="1">
      <c r="A3" s="1"/>
      <c r="B3" s="40" t="s">
        <v>34</v>
      </c>
      <c r="C3" s="41" t="s">
        <v>4</v>
      </c>
      <c r="D3" s="42" t="s">
        <v>5</v>
      </c>
      <c r="E3" s="1"/>
    </row>
    <row r="4" spans="1:5" ht="12" customHeight="1">
      <c r="A4" s="1"/>
      <c r="B4" s="63" t="s">
        <v>83</v>
      </c>
      <c r="C4" s="63"/>
      <c r="D4" s="63"/>
      <c r="E4" s="1"/>
    </row>
    <row r="5" spans="1:5" ht="12" customHeight="1">
      <c r="A5" s="1"/>
      <c r="B5" s="63" t="s">
        <v>84</v>
      </c>
      <c r="C5" s="63"/>
      <c r="D5" s="63"/>
      <c r="E5" s="1"/>
    </row>
    <row r="6" spans="1:5" ht="12" customHeight="1">
      <c r="A6" s="1"/>
      <c r="B6" s="63" t="s">
        <v>85</v>
      </c>
      <c r="C6" s="63"/>
      <c r="D6" s="63"/>
      <c r="E6" s="1"/>
    </row>
    <row r="7" spans="1:5" ht="12" customHeight="1">
      <c r="A7" s="1"/>
      <c r="B7" s="63" t="s">
        <v>86</v>
      </c>
      <c r="C7" s="63"/>
      <c r="D7" s="63"/>
      <c r="E7" s="1"/>
    </row>
    <row r="8" spans="1:5" ht="12" customHeight="1">
      <c r="A8" s="1"/>
      <c r="B8" s="63" t="s">
        <v>87</v>
      </c>
      <c r="C8" s="63"/>
      <c r="D8" s="63"/>
      <c r="E8" s="1"/>
    </row>
    <row r="9" spans="1:5" ht="12" customHeight="1">
      <c r="A9" s="1"/>
      <c r="B9" s="63" t="s">
        <v>88</v>
      </c>
      <c r="C9" s="63"/>
      <c r="D9" s="63"/>
      <c r="E9" s="1"/>
    </row>
    <row r="10" spans="1:5" ht="12" customHeight="1">
      <c r="A10" s="1"/>
      <c r="B10" s="63" t="s">
        <v>89</v>
      </c>
      <c r="C10" s="63"/>
      <c r="D10" s="63"/>
      <c r="E10" s="1"/>
    </row>
    <row r="11" spans="1:5" ht="12" customHeight="1">
      <c r="A11" s="1"/>
      <c r="B11" s="63" t="s">
        <v>90</v>
      </c>
      <c r="C11" s="63"/>
      <c r="D11" s="63"/>
      <c r="E11" s="1"/>
    </row>
    <row r="12" spans="1:5" ht="12" customHeight="1">
      <c r="A12" s="1"/>
      <c r="B12" s="63" t="s">
        <v>91</v>
      </c>
      <c r="C12" s="63"/>
      <c r="D12" s="63"/>
      <c r="E12" s="1"/>
    </row>
    <row r="13" spans="1:5" ht="12" customHeight="1">
      <c r="A13" s="1"/>
      <c r="B13" s="63" t="s">
        <v>92</v>
      </c>
      <c r="C13" s="63"/>
      <c r="D13" s="63"/>
      <c r="E13" s="1"/>
    </row>
    <row r="14" spans="1:5" ht="12" customHeight="1">
      <c r="A14" s="1"/>
      <c r="B14" s="63" t="s">
        <v>93</v>
      </c>
      <c r="C14" s="63"/>
      <c r="D14" s="63"/>
      <c r="E14" s="1"/>
    </row>
    <row r="15" spans="1:5" ht="12" customHeight="1">
      <c r="A15" s="1"/>
      <c r="B15" s="63" t="s">
        <v>94</v>
      </c>
      <c r="C15" s="63"/>
      <c r="D15" s="63"/>
      <c r="E15" s="1"/>
    </row>
    <row r="16" spans="1:5" ht="12" customHeight="1">
      <c r="A16" s="1"/>
      <c r="B16" s="63" t="s">
        <v>95</v>
      </c>
      <c r="C16" s="63"/>
      <c r="D16" s="63"/>
      <c r="E16" s="1"/>
    </row>
    <row r="17" spans="1:5" ht="12" customHeight="1">
      <c r="A17" s="1"/>
      <c r="B17" s="63" t="s">
        <v>96</v>
      </c>
      <c r="C17" s="63"/>
      <c r="D17" s="63"/>
      <c r="E17" s="1"/>
    </row>
    <row r="18" spans="1:5" ht="12" customHeight="1">
      <c r="A18" s="1"/>
      <c r="B18" s="63" t="s">
        <v>97</v>
      </c>
      <c r="C18" s="63"/>
      <c r="D18" s="63"/>
      <c r="E18" s="1"/>
    </row>
    <row r="19" spans="1:5" ht="12" customHeight="1">
      <c r="A19" s="1"/>
      <c r="B19" s="63" t="s">
        <v>98</v>
      </c>
      <c r="C19" s="63"/>
      <c r="D19" s="63"/>
      <c r="E19" s="1"/>
    </row>
    <row r="20" spans="1:5" ht="12" customHeight="1">
      <c r="A20" s="1"/>
      <c r="B20" s="63" t="s">
        <v>99</v>
      </c>
      <c r="C20" s="63"/>
      <c r="D20" s="63"/>
      <c r="E20" s="1"/>
    </row>
    <row r="21" spans="1:5" ht="12" customHeight="1">
      <c r="A21" s="1"/>
      <c r="B21" s="63" t="s">
        <v>100</v>
      </c>
      <c r="C21" s="63"/>
      <c r="D21" s="63"/>
      <c r="E21" s="1"/>
    </row>
    <row r="22" spans="1:5" ht="12" customHeight="1">
      <c r="A22" s="1"/>
      <c r="B22" s="63" t="s">
        <v>101</v>
      </c>
      <c r="C22" s="63"/>
      <c r="D22" s="63"/>
      <c r="E22" s="1"/>
    </row>
    <row r="23" spans="1:5" ht="12" customHeight="1">
      <c r="A23" s="1"/>
      <c r="B23" s="63" t="s">
        <v>102</v>
      </c>
      <c r="C23" s="63"/>
      <c r="D23" s="63"/>
      <c r="E23" s="1"/>
    </row>
    <row r="24" spans="1:5" ht="12" customHeight="1">
      <c r="A24" s="1"/>
      <c r="B24" s="63" t="s">
        <v>103</v>
      </c>
      <c r="C24" s="63"/>
      <c r="D24" s="63"/>
      <c r="E24" s="1"/>
    </row>
    <row r="25" spans="1:5" ht="12" customHeight="1">
      <c r="A25" s="1"/>
      <c r="B25" s="63" t="s">
        <v>104</v>
      </c>
      <c r="C25" s="63"/>
      <c r="D25" s="63"/>
      <c r="E25" s="1"/>
    </row>
    <row r="26" spans="1:5" ht="12" customHeight="1">
      <c r="A26" s="1"/>
      <c r="B26" s="63" t="s">
        <v>105</v>
      </c>
      <c r="C26" s="63"/>
      <c r="D26" s="63"/>
      <c r="E26" s="1"/>
    </row>
    <row r="27" spans="1:5" ht="12" customHeight="1">
      <c r="A27" s="1"/>
      <c r="B27" s="63" t="s">
        <v>106</v>
      </c>
      <c r="C27" s="63"/>
      <c r="D27" s="63"/>
      <c r="E27" s="1"/>
    </row>
    <row r="28" spans="1:5" ht="12" customHeight="1">
      <c r="A28" s="1"/>
      <c r="B28" s="63" t="s">
        <v>107</v>
      </c>
      <c r="C28" s="63"/>
      <c r="D28" s="63"/>
      <c r="E28" s="1"/>
    </row>
    <row r="29" spans="1:5" ht="12" customHeight="1">
      <c r="A29" s="1"/>
      <c r="B29" s="63" t="s">
        <v>108</v>
      </c>
      <c r="C29" s="63"/>
      <c r="D29" s="63"/>
      <c r="E29" s="1"/>
    </row>
    <row r="30" spans="1:5" ht="12" customHeight="1">
      <c r="A30" s="1"/>
      <c r="B30" s="63" t="s">
        <v>109</v>
      </c>
      <c r="C30" s="63"/>
      <c r="D30" s="63"/>
      <c r="E30" s="1"/>
    </row>
    <row r="31" spans="1:5" ht="12" customHeight="1">
      <c r="A31" s="1"/>
      <c r="B31" s="63" t="s">
        <v>110</v>
      </c>
      <c r="C31" s="63"/>
      <c r="D31" s="63"/>
      <c r="E31" s="1"/>
    </row>
    <row r="32" spans="1:5" ht="12" customHeight="1">
      <c r="A32" s="1"/>
      <c r="B32" s="63" t="s">
        <v>111</v>
      </c>
      <c r="C32" s="63"/>
      <c r="D32" s="63"/>
      <c r="E32" s="1"/>
    </row>
    <row r="33" spans="1:5" ht="12" customHeight="1">
      <c r="A33" s="1"/>
      <c r="B33" s="63" t="s">
        <v>112</v>
      </c>
      <c r="C33" s="63"/>
      <c r="D33" s="63"/>
      <c r="E33" s="1"/>
    </row>
    <row r="34" spans="1:5" ht="12" customHeight="1">
      <c r="A34" s="1"/>
      <c r="B34" s="63" t="s">
        <v>113</v>
      </c>
      <c r="C34" s="63"/>
      <c r="D34" s="63"/>
      <c r="E34" s="1"/>
    </row>
    <row r="35" spans="1:5" ht="12" customHeight="1">
      <c r="A35" s="1"/>
      <c r="B35" s="63" t="s">
        <v>114</v>
      </c>
      <c r="C35" s="63"/>
      <c r="D35" s="63"/>
      <c r="E35" s="1"/>
    </row>
    <row r="36" spans="1:5" ht="12" customHeight="1">
      <c r="A36" s="1"/>
      <c r="B36" s="63" t="s">
        <v>115</v>
      </c>
      <c r="C36" s="63"/>
      <c r="D36" s="63"/>
      <c r="E36" s="1"/>
    </row>
    <row r="37" spans="1:5" ht="12" customHeight="1">
      <c r="A37" s="1"/>
      <c r="B37" s="63" t="s">
        <v>116</v>
      </c>
      <c r="C37" s="63"/>
      <c r="D37" s="63"/>
      <c r="E37" s="1"/>
    </row>
    <row r="38" spans="1:5" ht="12" customHeight="1">
      <c r="A38" s="1"/>
      <c r="B38" s="63" t="s">
        <v>117</v>
      </c>
      <c r="C38" s="63"/>
      <c r="D38" s="63"/>
      <c r="E38" s="1"/>
    </row>
    <row r="39" spans="1:5" ht="12" customHeight="1">
      <c r="A39" s="1"/>
      <c r="B39" s="63" t="s">
        <v>118</v>
      </c>
      <c r="C39" s="63"/>
      <c r="D39" s="63"/>
      <c r="E39" s="1"/>
    </row>
    <row r="40" spans="1:5" ht="12" customHeight="1">
      <c r="A40" s="1"/>
      <c r="B40" s="63" t="s">
        <v>119</v>
      </c>
      <c r="C40" s="63"/>
      <c r="D40" s="63"/>
      <c r="E40" s="1"/>
    </row>
    <row r="41" spans="1:5" ht="12" customHeight="1">
      <c r="A41" s="1"/>
      <c r="B41" s="63" t="s">
        <v>120</v>
      </c>
      <c r="C41" s="63"/>
      <c r="D41" s="63"/>
      <c r="E41" s="1"/>
    </row>
    <row r="42" spans="1:5" ht="12" customHeight="1">
      <c r="A42" s="1"/>
      <c r="B42" s="63" t="s">
        <v>121</v>
      </c>
      <c r="C42" s="63"/>
      <c r="D42" s="63"/>
      <c r="E42" s="1"/>
    </row>
    <row r="43" spans="1:5" ht="12" customHeight="1">
      <c r="A43" s="1"/>
      <c r="B43" s="63" t="s">
        <v>122</v>
      </c>
      <c r="C43" s="63"/>
      <c r="D43" s="63"/>
      <c r="E43" s="1"/>
    </row>
    <row r="44" spans="1:5" ht="12" customHeight="1">
      <c r="A44" s="1"/>
      <c r="B44" s="63" t="s">
        <v>123</v>
      </c>
      <c r="C44" s="63"/>
      <c r="D44" s="63"/>
      <c r="E44" s="1"/>
    </row>
    <row r="45" spans="1:5" ht="12" customHeight="1">
      <c r="A45" s="1"/>
      <c r="B45" s="63" t="s">
        <v>124</v>
      </c>
      <c r="C45" s="63"/>
      <c r="D45" s="63"/>
      <c r="E45" s="1"/>
    </row>
    <row r="46" spans="1:5" ht="12" customHeight="1">
      <c r="A46" s="1"/>
      <c r="B46" s="63" t="s">
        <v>125</v>
      </c>
      <c r="C46" s="63"/>
      <c r="D46" s="63"/>
      <c r="E46" s="1"/>
    </row>
    <row r="47" spans="1:5" ht="12" customHeight="1">
      <c r="A47" s="1"/>
      <c r="B47" s="63" t="s">
        <v>126</v>
      </c>
      <c r="C47" s="63"/>
      <c r="D47" s="63"/>
      <c r="E47" s="1"/>
    </row>
    <row r="48" spans="1:5" ht="12" customHeight="1">
      <c r="A48" s="1"/>
      <c r="B48" s="63" t="s">
        <v>127</v>
      </c>
      <c r="C48" s="63"/>
      <c r="D48" s="63"/>
      <c r="E48" s="1"/>
    </row>
    <row r="49" spans="1:5" ht="12" customHeight="1">
      <c r="A49" s="1"/>
      <c r="B49" s="63" t="s">
        <v>128</v>
      </c>
      <c r="C49" s="63"/>
      <c r="D49" s="63"/>
      <c r="E49" s="1"/>
    </row>
    <row r="50" spans="1:5" ht="12" customHeight="1">
      <c r="A50" s="1"/>
      <c r="B50" s="63" t="s">
        <v>129</v>
      </c>
      <c r="C50" s="63"/>
      <c r="D50" s="63"/>
      <c r="E50" s="1"/>
    </row>
    <row r="51" spans="1:5" ht="12" customHeight="1">
      <c r="A51" s="1"/>
      <c r="B51" s="63" t="s">
        <v>130</v>
      </c>
      <c r="C51" s="63"/>
      <c r="D51" s="63"/>
      <c r="E51" s="1"/>
    </row>
    <row r="52" spans="1:5" ht="12" customHeight="1">
      <c r="A52" s="1"/>
      <c r="B52" s="63" t="s">
        <v>131</v>
      </c>
      <c r="C52" s="63"/>
      <c r="D52" s="63"/>
      <c r="E52" s="1"/>
    </row>
    <row r="53" spans="1:5" ht="12" customHeight="1">
      <c r="A53" s="1"/>
      <c r="B53" s="63" t="s">
        <v>132</v>
      </c>
      <c r="C53" s="63"/>
      <c r="D53" s="63"/>
      <c r="E53" s="1"/>
    </row>
    <row r="54" spans="1:5" ht="12" customHeight="1">
      <c r="A54" s="1"/>
      <c r="B54" s="63" t="s">
        <v>271</v>
      </c>
      <c r="C54" s="63"/>
      <c r="D54" s="63"/>
      <c r="E54" s="1"/>
    </row>
    <row r="55" spans="1:5" ht="12" customHeight="1">
      <c r="A55" s="1"/>
      <c r="B55" s="63" t="s">
        <v>272</v>
      </c>
      <c r="C55" s="63"/>
      <c r="D55" s="63"/>
      <c r="E55" s="1"/>
    </row>
    <row r="56" spans="1:5" ht="12" customHeight="1">
      <c r="A56" s="1"/>
      <c r="B56" s="63" t="s">
        <v>273</v>
      </c>
      <c r="C56" s="63"/>
      <c r="D56" s="63"/>
      <c r="E56" s="1"/>
    </row>
    <row r="57" spans="1:5" ht="12" customHeight="1">
      <c r="A57" s="1"/>
      <c r="B57" s="63" t="s">
        <v>274</v>
      </c>
      <c r="C57" s="63"/>
      <c r="D57" s="63"/>
      <c r="E57" s="1"/>
    </row>
    <row r="58" spans="1:5" ht="12" customHeight="1">
      <c r="A58" s="1"/>
      <c r="B58" s="63" t="s">
        <v>275</v>
      </c>
      <c r="C58" s="63"/>
      <c r="D58" s="63"/>
      <c r="E58" s="1"/>
    </row>
    <row r="59" spans="1:5" ht="12" customHeight="1">
      <c r="A59" s="1"/>
      <c r="B59" s="63" t="s">
        <v>276</v>
      </c>
      <c r="C59" s="63"/>
      <c r="D59" s="63"/>
      <c r="E59" s="1"/>
    </row>
    <row r="60" spans="1:5" ht="12" customHeight="1">
      <c r="A60" s="1"/>
      <c r="B60" s="63" t="s">
        <v>277</v>
      </c>
      <c r="C60" s="63"/>
      <c r="D60" s="63"/>
      <c r="E60" s="1"/>
    </row>
    <row r="61" spans="1:5" ht="12" customHeight="1">
      <c r="A61" s="1"/>
      <c r="B61" s="63" t="s">
        <v>278</v>
      </c>
      <c r="C61" s="63"/>
      <c r="D61" s="63"/>
      <c r="E61" s="1"/>
    </row>
    <row r="62" spans="1:5" ht="12" customHeight="1">
      <c r="A62" s="1"/>
      <c r="B62" s="63" t="s">
        <v>279</v>
      </c>
      <c r="C62" s="63"/>
      <c r="D62" s="63"/>
      <c r="E62" s="1"/>
    </row>
    <row r="63" spans="1:5" ht="12" customHeight="1">
      <c r="A63" s="1"/>
      <c r="B63" s="63" t="s">
        <v>280</v>
      </c>
      <c r="C63" s="63"/>
      <c r="D63" s="63"/>
      <c r="E63" s="1"/>
    </row>
    <row r="64" spans="1:5" ht="12" customHeight="1">
      <c r="A64" s="1"/>
      <c r="B64" s="63" t="s">
        <v>281</v>
      </c>
      <c r="C64" s="63"/>
      <c r="D64" s="63"/>
      <c r="E64" s="1"/>
    </row>
    <row r="65" spans="1:5" ht="12" customHeight="1">
      <c r="A65" s="1"/>
      <c r="B65" s="63" t="s">
        <v>282</v>
      </c>
      <c r="C65" s="63"/>
      <c r="D65" s="63"/>
      <c r="E65" s="1"/>
    </row>
    <row r="66" spans="1:5" ht="12" customHeight="1">
      <c r="A66" s="1"/>
      <c r="B66" s="63" t="s">
        <v>283</v>
      </c>
      <c r="C66" s="63"/>
      <c r="D66" s="63"/>
      <c r="E66" s="1"/>
    </row>
    <row r="67" spans="1:5" ht="12" customHeight="1">
      <c r="A67" s="1"/>
      <c r="B67" s="63" t="s">
        <v>284</v>
      </c>
      <c r="C67" s="63"/>
      <c r="D67" s="63"/>
      <c r="E67" s="1"/>
    </row>
    <row r="68" spans="1:5" ht="12" customHeight="1">
      <c r="A68" s="1"/>
      <c r="B68" s="63" t="s">
        <v>285</v>
      </c>
      <c r="C68" s="63"/>
      <c r="D68" s="63"/>
      <c r="E68" s="1"/>
    </row>
    <row r="69" spans="1:5" ht="12" customHeight="1">
      <c r="A69" s="1"/>
      <c r="B69" s="63" t="s">
        <v>286</v>
      </c>
      <c r="C69" s="63"/>
      <c r="D69" s="63"/>
      <c r="E69" s="1"/>
    </row>
    <row r="70" spans="1:5" ht="12" customHeight="1">
      <c r="A70" s="1"/>
      <c r="B70" s="63" t="s">
        <v>287</v>
      </c>
      <c r="C70" s="63"/>
      <c r="D70" s="63"/>
      <c r="E70" s="1"/>
    </row>
    <row r="71" spans="1:5" ht="12" customHeight="1">
      <c r="A71" s="1"/>
      <c r="B71" s="63" t="s">
        <v>288</v>
      </c>
      <c r="C71" s="63"/>
      <c r="D71" s="63"/>
      <c r="E71" s="1"/>
    </row>
    <row r="72" spans="1:5" ht="12" customHeight="1">
      <c r="A72" s="1"/>
      <c r="B72" s="63" t="s">
        <v>289</v>
      </c>
      <c r="C72" s="63"/>
      <c r="D72" s="63"/>
      <c r="E72" s="1"/>
    </row>
    <row r="73" spans="1:5" ht="12" customHeight="1">
      <c r="A73" s="1"/>
      <c r="B73" s="63" t="s">
        <v>290</v>
      </c>
      <c r="C73" s="63"/>
      <c r="D73" s="63"/>
      <c r="E73" s="1"/>
    </row>
    <row r="74" spans="1:5" ht="12" customHeight="1">
      <c r="A74" s="1"/>
      <c r="B74" s="63" t="s">
        <v>291</v>
      </c>
      <c r="C74" s="63"/>
      <c r="D74" s="63"/>
      <c r="E74" s="1"/>
    </row>
    <row r="75" spans="1:5" ht="12" customHeight="1">
      <c r="A75" s="1"/>
      <c r="B75" s="63" t="s">
        <v>292</v>
      </c>
      <c r="C75" s="63"/>
      <c r="D75" s="63"/>
      <c r="E75" s="1"/>
    </row>
    <row r="76" spans="1:5" ht="12" customHeight="1">
      <c r="A76" s="1"/>
      <c r="B76" s="63" t="s">
        <v>293</v>
      </c>
      <c r="C76" s="63"/>
      <c r="D76" s="63"/>
      <c r="E76" s="1"/>
    </row>
    <row r="77" spans="1:5" ht="12" customHeight="1">
      <c r="A77" s="1"/>
      <c r="B77" s="63" t="s">
        <v>294</v>
      </c>
      <c r="C77" s="63"/>
      <c r="D77" s="63"/>
      <c r="E77" s="1"/>
    </row>
    <row r="78" spans="1:5" ht="12" customHeight="1">
      <c r="A78" s="1"/>
      <c r="B78" s="63" t="s">
        <v>295</v>
      </c>
      <c r="C78" s="63"/>
      <c r="D78" s="63"/>
      <c r="E78" s="1"/>
    </row>
    <row r="79" spans="1:5" ht="12" customHeight="1">
      <c r="A79" s="1"/>
      <c r="B79" s="63" t="s">
        <v>296</v>
      </c>
      <c r="C79" s="63"/>
      <c r="D79" s="63"/>
      <c r="E79" s="1"/>
    </row>
    <row r="80" spans="1:5" ht="12" customHeight="1">
      <c r="A80" s="1"/>
      <c r="B80" s="63" t="s">
        <v>297</v>
      </c>
      <c r="C80" s="63"/>
      <c r="D80" s="63"/>
      <c r="E80" s="1"/>
    </row>
    <row r="81" spans="1:5" ht="12" customHeight="1">
      <c r="A81" s="1"/>
      <c r="B81" s="63" t="s">
        <v>298</v>
      </c>
      <c r="C81" s="63"/>
      <c r="D81" s="63"/>
      <c r="E81" s="1"/>
    </row>
    <row r="82" spans="1:5" ht="12" customHeight="1">
      <c r="A82" s="1"/>
      <c r="B82" s="63" t="s">
        <v>299</v>
      </c>
      <c r="C82" s="63"/>
      <c r="D82" s="63"/>
      <c r="E82" s="1"/>
    </row>
    <row r="83" spans="1:5" ht="12" customHeight="1">
      <c r="A83" s="1"/>
      <c r="B83" s="63" t="s">
        <v>300</v>
      </c>
      <c r="C83" s="63"/>
      <c r="D83" s="63"/>
      <c r="E83" s="1"/>
    </row>
    <row r="84" spans="1:5" ht="12" customHeight="1">
      <c r="A84" s="1"/>
      <c r="B84" s="63" t="s">
        <v>301</v>
      </c>
      <c r="C84" s="63"/>
      <c r="D84" s="63"/>
      <c r="E84" s="1"/>
    </row>
    <row r="85" spans="1:5" ht="12" customHeight="1">
      <c r="A85" s="1"/>
      <c r="B85" s="63" t="s">
        <v>302</v>
      </c>
      <c r="C85" s="63"/>
      <c r="D85" s="63"/>
      <c r="E85" s="1"/>
    </row>
    <row r="86" spans="1:5" ht="12" customHeight="1">
      <c r="A86" s="1"/>
      <c r="B86" s="63" t="s">
        <v>303</v>
      </c>
      <c r="C86" s="63"/>
      <c r="D86" s="63"/>
      <c r="E86" s="1"/>
    </row>
    <row r="87" spans="1:5" ht="12" customHeight="1">
      <c r="A87" s="1"/>
      <c r="B87" s="63" t="s">
        <v>304</v>
      </c>
      <c r="C87" s="63"/>
      <c r="D87" s="63"/>
      <c r="E87" s="1"/>
    </row>
    <row r="88" spans="1:5" ht="12" customHeight="1">
      <c r="A88" s="1"/>
      <c r="B88" s="63" t="s">
        <v>305</v>
      </c>
      <c r="C88" s="63"/>
      <c r="D88" s="63"/>
      <c r="E88" s="1"/>
    </row>
    <row r="89" spans="1:5" ht="12" customHeight="1">
      <c r="A89" s="1"/>
      <c r="B89" s="63" t="s">
        <v>306</v>
      </c>
      <c r="C89" s="63"/>
      <c r="D89" s="63"/>
      <c r="E89" s="1"/>
    </row>
    <row r="90" spans="1:5" ht="12" customHeight="1">
      <c r="A90" s="1"/>
      <c r="B90" s="63" t="s">
        <v>307</v>
      </c>
      <c r="C90" s="63"/>
      <c r="D90" s="63"/>
      <c r="E90" s="1"/>
    </row>
    <row r="91" spans="1:5" ht="12" customHeight="1">
      <c r="A91" s="1"/>
      <c r="B91" s="63" t="s">
        <v>308</v>
      </c>
      <c r="C91" s="63"/>
      <c r="D91" s="63"/>
      <c r="E91" s="1"/>
    </row>
    <row r="92" spans="1:5" ht="12" customHeight="1">
      <c r="A92" s="1"/>
      <c r="B92" s="63" t="s">
        <v>309</v>
      </c>
      <c r="C92" s="63"/>
      <c r="D92" s="63"/>
      <c r="E92" s="1"/>
    </row>
    <row r="93" spans="1:5" ht="12" customHeight="1">
      <c r="A93" s="1"/>
      <c r="B93" s="63" t="s">
        <v>310</v>
      </c>
      <c r="C93" s="63"/>
      <c r="D93" s="63"/>
      <c r="E93" s="1"/>
    </row>
    <row r="94" spans="1:5" ht="12" customHeight="1">
      <c r="A94" s="1"/>
      <c r="B94" s="63" t="s">
        <v>311</v>
      </c>
      <c r="C94" s="63"/>
      <c r="D94" s="63"/>
      <c r="E94" s="1"/>
    </row>
    <row r="95" spans="1:5" ht="12" customHeight="1">
      <c r="A95" s="1"/>
      <c r="B95" s="63" t="s">
        <v>312</v>
      </c>
      <c r="C95" s="63"/>
      <c r="D95" s="63"/>
      <c r="E95" s="1"/>
    </row>
    <row r="96" spans="1:5" ht="12" customHeight="1">
      <c r="A96" s="1"/>
      <c r="B96" s="63" t="s">
        <v>313</v>
      </c>
      <c r="C96" s="63"/>
      <c r="D96" s="63"/>
      <c r="E96" s="1"/>
    </row>
    <row r="97" spans="1:5" ht="12" customHeight="1">
      <c r="A97" s="1"/>
      <c r="B97" s="63" t="s">
        <v>314</v>
      </c>
      <c r="C97" s="63"/>
      <c r="D97" s="63"/>
      <c r="E97" s="1"/>
    </row>
    <row r="98" spans="1:5" ht="12" customHeight="1">
      <c r="A98" s="1"/>
      <c r="B98" s="63" t="s">
        <v>315</v>
      </c>
      <c r="C98" s="63"/>
      <c r="D98" s="63"/>
      <c r="E98" s="1"/>
    </row>
    <row r="99" spans="1:5" ht="12" customHeight="1">
      <c r="A99" s="1"/>
      <c r="B99" s="63" t="s">
        <v>316</v>
      </c>
      <c r="C99" s="63"/>
      <c r="D99" s="63"/>
      <c r="E99" s="1"/>
    </row>
    <row r="100" spans="1:5" ht="12" customHeight="1">
      <c r="A100" s="1"/>
      <c r="B100" s="63" t="s">
        <v>317</v>
      </c>
      <c r="C100" s="63"/>
      <c r="D100" s="63"/>
      <c r="E100" s="1"/>
    </row>
    <row r="101" spans="1:5" ht="12" customHeight="1">
      <c r="A101" s="1"/>
      <c r="B101" s="63" t="s">
        <v>318</v>
      </c>
      <c r="C101" s="63"/>
      <c r="D101" s="63"/>
      <c r="E101" s="1"/>
    </row>
    <row r="102" spans="1:5" ht="12" customHeight="1">
      <c r="A102" s="1"/>
      <c r="B102" s="63" t="s">
        <v>319</v>
      </c>
      <c r="C102" s="63"/>
      <c r="D102" s="63"/>
      <c r="E102" s="1"/>
    </row>
    <row r="103" spans="1:5" ht="12" customHeight="1">
      <c r="A103" s="1"/>
      <c r="B103" s="63" t="s">
        <v>320</v>
      </c>
      <c r="C103" s="63"/>
      <c r="D103" s="63"/>
      <c r="E103" s="1"/>
    </row>
    <row r="104" spans="1:5" ht="12" customHeight="1">
      <c r="A104" s="1"/>
      <c r="B104" s="1"/>
      <c r="C104" s="1"/>
      <c r="D104" s="1"/>
      <c r="E104" s="1"/>
    </row>
    <row r="105" spans="1:5" ht="12" customHeight="1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PFC-6075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'PFC-6075'!Print_Area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brianl</cp:lastModifiedBy>
  <cp:lastPrinted>2014-02-27T19:13:37Z</cp:lastPrinted>
  <dcterms:created xsi:type="dcterms:W3CDTF">2011-12-25T02:49:30Z</dcterms:created>
  <dcterms:modified xsi:type="dcterms:W3CDTF">2017-05-31T18:44:54Z</dcterms:modified>
</cp:coreProperties>
</file>