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55" yWindow="0" windowWidth="19125" windowHeight="11640"/>
  </bookViews>
  <sheets>
    <sheet name="PFC-6800" sheetId="1" r:id="rId1"/>
    <sheet name="Device Database" sheetId="2" state="hidden" r:id="rId2"/>
    <sheet name="User Defined" sheetId="3" r:id="rId3"/>
  </sheets>
  <definedNames>
    <definedName name="_xlnm._FilterDatabase" localSheetId="1" hidden="1">'Device Database'!$B$1:$D$144</definedName>
    <definedName name="_xlnm._FilterDatabase" localSheetId="0" hidden="1">'PFC-6800'!$K$113:$K$121</definedName>
    <definedName name="Conv_Detectors">'Device Database'!$B$327:$B$330</definedName>
    <definedName name="Horn_Strobes">'Device Database'!$B$4:$B$143</definedName>
    <definedName name="Horns">'Device Database'!$B$281:$B$293</definedName>
    <definedName name="MiniHorns">'Device Database'!$B$299:$B$302</definedName>
    <definedName name="Other_Notification">'Device Database'!$B$308:$B$312</definedName>
    <definedName name="PLINK_Devices">'Device Database'!$B$336:$B$338</definedName>
    <definedName name="_xlnm.Print_Area" localSheetId="0">'PFC-6800'!$A$1:$J$333</definedName>
    <definedName name="SLC_Aux_Power">'Device Database'!$B$317:$B$321</definedName>
    <definedName name="Strobes">'Device Database'!$B$149:$B$275</definedName>
    <definedName name="User_Defined">'User Defined'!$B$4:$B$103</definedName>
    <definedName name="Z_86C03389_4201_46C5_89A4_1E328CDDBF1A_.wvu.PrintArea" localSheetId="0" hidden="1">'PFC-6800'!$A$1:$I$332</definedName>
  </definedNames>
  <calcPr calcId="125725"/>
  <customWorkbookViews>
    <customWorkbookView name="Information Technology - Personal View" guid="{86C03389-4201-46C5-89A4-1E328CDDBF1A}" mergeInterval="0" personalView="1" maximized="1" windowWidth="1061" windowHeight="864" activeSheetId="1"/>
  </customWorkbookViews>
</workbook>
</file>

<file path=xl/calcChain.xml><?xml version="1.0" encoding="utf-8"?>
<calcChain xmlns="http://schemas.openxmlformats.org/spreadsheetml/2006/main">
  <c r="I20" i="1"/>
  <c r="I21"/>
  <c r="I86"/>
  <c r="G20"/>
  <c r="G21"/>
  <c r="G86"/>
  <c r="I26"/>
  <c r="I27"/>
  <c r="I28"/>
  <c r="I29"/>
  <c r="I30"/>
  <c r="I31"/>
  <c r="I32"/>
  <c r="I33"/>
  <c r="I34"/>
  <c r="I35"/>
  <c r="I36"/>
  <c r="I37"/>
  <c r="I38"/>
  <c r="I39"/>
  <c r="G34"/>
  <c r="I49"/>
  <c r="G49"/>
  <c r="F182"/>
  <c r="G182" s="1"/>
  <c r="H182"/>
  <c r="I182" s="1"/>
  <c r="I50"/>
  <c r="G50"/>
  <c r="G33"/>
  <c r="I25"/>
  <c r="G39"/>
  <c r="G35"/>
  <c r="G29"/>
  <c r="G30"/>
  <c r="G25"/>
  <c r="G26"/>
  <c r="G27"/>
  <c r="G28"/>
  <c r="G31"/>
  <c r="G32"/>
  <c r="G36"/>
  <c r="G37"/>
  <c r="G38"/>
  <c r="D92"/>
  <c r="D93"/>
  <c r="D94"/>
  <c r="I288"/>
  <c r="G288"/>
  <c r="I242"/>
  <c r="G242"/>
  <c r="I196"/>
  <c r="G196"/>
  <c r="I149"/>
  <c r="G149"/>
  <c r="I102"/>
  <c r="G102"/>
  <c r="C239"/>
  <c r="C192"/>
  <c r="D82"/>
  <c r="D81"/>
  <c r="D80"/>
  <c r="D79"/>
  <c r="C82"/>
  <c r="C81"/>
  <c r="C80"/>
  <c r="C79"/>
  <c r="D74"/>
  <c r="D73"/>
  <c r="D72"/>
  <c r="D71"/>
  <c r="D70"/>
  <c r="D69"/>
  <c r="C74"/>
  <c r="C73"/>
  <c r="C72"/>
  <c r="C71"/>
  <c r="C70"/>
  <c r="C69"/>
  <c r="I330"/>
  <c r="G330"/>
  <c r="I329"/>
  <c r="G329"/>
  <c r="I328"/>
  <c r="G328"/>
  <c r="I327"/>
  <c r="G327"/>
  <c r="I326"/>
  <c r="G326"/>
  <c r="H325"/>
  <c r="I325" s="1"/>
  <c r="F325"/>
  <c r="G325"/>
  <c r="H324"/>
  <c r="I324"/>
  <c r="F324"/>
  <c r="G324" s="1"/>
  <c r="H323"/>
  <c r="I323" s="1"/>
  <c r="F323"/>
  <c r="G323"/>
  <c r="H322"/>
  <c r="I322"/>
  <c r="F322"/>
  <c r="G322" s="1"/>
  <c r="H321"/>
  <c r="I321" s="1"/>
  <c r="I331" s="1"/>
  <c r="I82" s="1"/>
  <c r="F321"/>
  <c r="G321"/>
  <c r="D317"/>
  <c r="F317"/>
  <c r="D315"/>
  <c r="I312"/>
  <c r="C309"/>
  <c r="I308"/>
  <c r="G308"/>
  <c r="I307"/>
  <c r="G307"/>
  <c r="I306"/>
  <c r="G306"/>
  <c r="I305"/>
  <c r="G305"/>
  <c r="F299"/>
  <c r="G299"/>
  <c r="F300"/>
  <c r="G300" s="1"/>
  <c r="F301"/>
  <c r="G301" s="1"/>
  <c r="F302"/>
  <c r="G302" s="1"/>
  <c r="F303"/>
  <c r="G303"/>
  <c r="G304"/>
  <c r="I304"/>
  <c r="H303"/>
  <c r="I303" s="1"/>
  <c r="H302"/>
  <c r="I302" s="1"/>
  <c r="H301"/>
  <c r="I301"/>
  <c r="H300"/>
  <c r="I300" s="1"/>
  <c r="H299"/>
  <c r="I299" s="1"/>
  <c r="D295"/>
  <c r="F295"/>
  <c r="D293"/>
  <c r="I290"/>
  <c r="I238"/>
  <c r="G238"/>
  <c r="I237"/>
  <c r="G237"/>
  <c r="I236"/>
  <c r="G236"/>
  <c r="I235"/>
  <c r="G235"/>
  <c r="I234"/>
  <c r="H229"/>
  <c r="I229"/>
  <c r="H230"/>
  <c r="I230" s="1"/>
  <c r="H231"/>
  <c r="I231" s="1"/>
  <c r="H232"/>
  <c r="I232"/>
  <c r="H233"/>
  <c r="I233"/>
  <c r="G234"/>
  <c r="F233"/>
  <c r="G233" s="1"/>
  <c r="F232"/>
  <c r="G232"/>
  <c r="F231"/>
  <c r="G231" s="1"/>
  <c r="F230"/>
  <c r="G230" s="1"/>
  <c r="F229"/>
  <c r="G229" s="1"/>
  <c r="D225"/>
  <c r="F225"/>
  <c r="D223"/>
  <c r="I220"/>
  <c r="C217"/>
  <c r="I216"/>
  <c r="G216"/>
  <c r="I215"/>
  <c r="G215"/>
  <c r="I214"/>
  <c r="G214"/>
  <c r="I213"/>
  <c r="G213"/>
  <c r="I212"/>
  <c r="G212"/>
  <c r="H211"/>
  <c r="I211" s="1"/>
  <c r="F211"/>
  <c r="G211"/>
  <c r="H210"/>
  <c r="I210"/>
  <c r="F210"/>
  <c r="G210" s="1"/>
  <c r="H209"/>
  <c r="I209" s="1"/>
  <c r="F209"/>
  <c r="G209"/>
  <c r="H208"/>
  <c r="I208"/>
  <c r="F208"/>
  <c r="G208" s="1"/>
  <c r="H207"/>
  <c r="I207" s="1"/>
  <c r="F207"/>
  <c r="G207"/>
  <c r="D203"/>
  <c r="F203"/>
  <c r="D201"/>
  <c r="I198"/>
  <c r="I191"/>
  <c r="G191"/>
  <c r="I190"/>
  <c r="G190"/>
  <c r="I189"/>
  <c r="G189"/>
  <c r="I188"/>
  <c r="G188"/>
  <c r="I187"/>
  <c r="G187"/>
  <c r="H186"/>
  <c r="I186"/>
  <c r="F186"/>
  <c r="G186"/>
  <c r="H185"/>
  <c r="I185" s="1"/>
  <c r="F185"/>
  <c r="G185" s="1"/>
  <c r="H184"/>
  <c r="I184"/>
  <c r="F184"/>
  <c r="G184"/>
  <c r="H183"/>
  <c r="I183" s="1"/>
  <c r="F183"/>
  <c r="G183" s="1"/>
  <c r="I173"/>
  <c r="D178"/>
  <c r="F178"/>
  <c r="D176"/>
  <c r="C170"/>
  <c r="I169"/>
  <c r="G169"/>
  <c r="I168"/>
  <c r="G168"/>
  <c r="I167"/>
  <c r="G167"/>
  <c r="I166"/>
  <c r="G166"/>
  <c r="F160"/>
  <c r="G160" s="1"/>
  <c r="F161"/>
  <c r="G161"/>
  <c r="F162"/>
  <c r="G162" s="1"/>
  <c r="F163"/>
  <c r="G163" s="1"/>
  <c r="F164"/>
  <c r="G164" s="1"/>
  <c r="G165"/>
  <c r="I165"/>
  <c r="H164"/>
  <c r="I164" s="1"/>
  <c r="H163"/>
  <c r="I163" s="1"/>
  <c r="H162"/>
  <c r="I162" s="1"/>
  <c r="H161"/>
  <c r="I161"/>
  <c r="H160"/>
  <c r="I160" s="1"/>
  <c r="D156"/>
  <c r="F156"/>
  <c r="D154"/>
  <c r="I151"/>
  <c r="B63"/>
  <c r="G63"/>
  <c r="G64"/>
  <c r="G88"/>
  <c r="G61"/>
  <c r="C285"/>
  <c r="I284"/>
  <c r="G284"/>
  <c r="I283"/>
  <c r="G283"/>
  <c r="I282"/>
  <c r="G282"/>
  <c r="I281"/>
  <c r="G281"/>
  <c r="I280"/>
  <c r="G280"/>
  <c r="H279"/>
  <c r="I279"/>
  <c r="F279"/>
  <c r="G279" s="1"/>
  <c r="H278"/>
  <c r="I278" s="1"/>
  <c r="F278"/>
  <c r="G278" s="1"/>
  <c r="H277"/>
  <c r="I277"/>
  <c r="F277"/>
  <c r="G277" s="1"/>
  <c r="H276"/>
  <c r="I276" s="1"/>
  <c r="F276"/>
  <c r="G276" s="1"/>
  <c r="H275"/>
  <c r="I275"/>
  <c r="F275"/>
  <c r="G275" s="1"/>
  <c r="D271"/>
  <c r="F271"/>
  <c r="D269"/>
  <c r="I266"/>
  <c r="C263"/>
  <c r="I262"/>
  <c r="G262"/>
  <c r="I261"/>
  <c r="G261"/>
  <c r="I260"/>
  <c r="G260"/>
  <c r="I259"/>
  <c r="G259"/>
  <c r="I258"/>
  <c r="G258"/>
  <c r="H257"/>
  <c r="I257"/>
  <c r="F257"/>
  <c r="G257" s="1"/>
  <c r="H256"/>
  <c r="I256" s="1"/>
  <c r="F256"/>
  <c r="G256"/>
  <c r="H255"/>
  <c r="I255"/>
  <c r="F255"/>
  <c r="G255" s="1"/>
  <c r="H254"/>
  <c r="I254" s="1"/>
  <c r="F254"/>
  <c r="G254"/>
  <c r="H253"/>
  <c r="I253"/>
  <c r="F253"/>
  <c r="G253" s="1"/>
  <c r="D249"/>
  <c r="F249"/>
  <c r="D247"/>
  <c r="I244"/>
  <c r="I97"/>
  <c r="I93"/>
  <c r="G93"/>
  <c r="I57"/>
  <c r="I58"/>
  <c r="D131"/>
  <c r="F131"/>
  <c r="D109"/>
  <c r="F109"/>
  <c r="C145"/>
  <c r="I144"/>
  <c r="G144"/>
  <c r="I143"/>
  <c r="G143"/>
  <c r="I142"/>
  <c r="G142"/>
  <c r="I141"/>
  <c r="G141"/>
  <c r="I140"/>
  <c r="G140"/>
  <c r="H139"/>
  <c r="I139" s="1"/>
  <c r="F139"/>
  <c r="G139"/>
  <c r="H138"/>
  <c r="I138"/>
  <c r="F138"/>
  <c r="G138" s="1"/>
  <c r="H137"/>
  <c r="I137" s="1"/>
  <c r="F137"/>
  <c r="G137"/>
  <c r="H136"/>
  <c r="I136"/>
  <c r="F136"/>
  <c r="G136" s="1"/>
  <c r="F135"/>
  <c r="G135" s="1"/>
  <c r="H135"/>
  <c r="I135"/>
  <c r="D129"/>
  <c r="I126"/>
  <c r="G60"/>
  <c r="G59"/>
  <c r="G58"/>
  <c r="G57"/>
  <c r="I47"/>
  <c r="I48"/>
  <c r="I51"/>
  <c r="I52"/>
  <c r="I53"/>
  <c r="I54"/>
  <c r="I55"/>
  <c r="I56"/>
  <c r="I59"/>
  <c r="I60"/>
  <c r="I61"/>
  <c r="I46"/>
  <c r="I118"/>
  <c r="I119"/>
  <c r="I120"/>
  <c r="I121"/>
  <c r="I122"/>
  <c r="G118"/>
  <c r="G119"/>
  <c r="G120"/>
  <c r="G121"/>
  <c r="G122"/>
  <c r="C123"/>
  <c r="F114"/>
  <c r="G114"/>
  <c r="F115"/>
  <c r="G115" s="1"/>
  <c r="F116"/>
  <c r="G116" s="1"/>
  <c r="F117"/>
  <c r="G117" s="1"/>
  <c r="F113"/>
  <c r="G113"/>
  <c r="H113"/>
  <c r="I113" s="1"/>
  <c r="I123" s="1"/>
  <c r="I69" s="1"/>
  <c r="H114"/>
  <c r="I114" s="1"/>
  <c r="H115"/>
  <c r="I115" s="1"/>
  <c r="H116"/>
  <c r="I116"/>
  <c r="H117"/>
  <c r="I117" s="1"/>
  <c r="I104"/>
  <c r="D107"/>
  <c r="I45"/>
  <c r="G46"/>
  <c r="G47"/>
  <c r="G48"/>
  <c r="G51"/>
  <c r="G52"/>
  <c r="G53"/>
  <c r="G54"/>
  <c r="G55"/>
  <c r="G56"/>
  <c r="G45"/>
  <c r="I63"/>
  <c r="I64"/>
  <c r="I88"/>
  <c r="G41"/>
  <c r="G87"/>
  <c r="I41"/>
  <c r="I87"/>
  <c r="G131" l="1"/>
  <c r="H131" s="1"/>
  <c r="G145"/>
  <c r="G70" s="1"/>
  <c r="G217"/>
  <c r="G73" s="1"/>
  <c r="G203"/>
  <c r="H203" s="1"/>
  <c r="G271"/>
  <c r="H271" s="1"/>
  <c r="G285"/>
  <c r="G80" s="1"/>
  <c r="I170"/>
  <c r="I71" s="1"/>
  <c r="I239"/>
  <c r="I74" s="1"/>
  <c r="I192"/>
  <c r="I72" s="1"/>
  <c r="I217"/>
  <c r="I73" s="1"/>
  <c r="I309"/>
  <c r="I81" s="1"/>
  <c r="G123"/>
  <c r="G69" s="1"/>
  <c r="G109"/>
  <c r="H109" s="1"/>
  <c r="I145"/>
  <c r="I70" s="1"/>
  <c r="I263"/>
  <c r="I79" s="1"/>
  <c r="G317"/>
  <c r="H317" s="1"/>
  <c r="G331"/>
  <c r="G82" s="1"/>
  <c r="G170"/>
  <c r="G71" s="1"/>
  <c r="G156"/>
  <c r="H156" s="1"/>
  <c r="G225"/>
  <c r="H225" s="1"/>
  <c r="G239"/>
  <c r="G74" s="1"/>
  <c r="G309"/>
  <c r="G81" s="1"/>
  <c r="G295"/>
  <c r="H295" s="1"/>
  <c r="G249"/>
  <c r="H249" s="1"/>
  <c r="G263"/>
  <c r="G79" s="1"/>
  <c r="G83" s="1"/>
  <c r="G90" s="1"/>
  <c r="G192"/>
  <c r="G72" s="1"/>
  <c r="G178"/>
  <c r="H178" s="1"/>
  <c r="I75"/>
  <c r="I89" s="1"/>
  <c r="I285"/>
  <c r="I80" s="1"/>
  <c r="I83" l="1"/>
  <c r="I90" s="1"/>
  <c r="I92" s="1"/>
  <c r="I94" s="1"/>
  <c r="I96" s="1"/>
  <c r="I98" s="1"/>
  <c r="G75"/>
  <c r="G89" s="1"/>
  <c r="G92" s="1"/>
  <c r="G94" s="1"/>
</calcChain>
</file>

<file path=xl/comments1.xml><?xml version="1.0" encoding="utf-8"?>
<comments xmlns="http://schemas.openxmlformats.org/spreadsheetml/2006/main">
  <authors>
    <author>Craig Summers</author>
  </authors>
  <commentList>
    <comment ref="I109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31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56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78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03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25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49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71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95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317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<sst xmlns="http://schemas.openxmlformats.org/spreadsheetml/2006/main" count="911" uniqueCount="590">
  <si>
    <t>Qty</t>
  </si>
  <si>
    <t>Part #</t>
  </si>
  <si>
    <t>*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</si>
  <si>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</si>
  <si>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</si>
  <si>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</si>
  <si>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</si>
  <si>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</si>
  <si>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</si>
  <si>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</si>
  <si>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</si>
  <si>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</si>
  <si>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UD-1000</t>
  </si>
  <si>
    <t>RA-6075</t>
  </si>
  <si>
    <t>PSN-1000(E)</t>
  </si>
  <si>
    <t>DACT</t>
  </si>
  <si>
    <t>LCD Annunciator</t>
  </si>
  <si>
    <t>Class A Module</t>
  </si>
  <si>
    <t>Power Expander</t>
  </si>
  <si>
    <t>RA-6500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</si>
  <si>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</si>
  <si>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</si>
  <si>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</si>
  <si>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</si>
  <si>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</si>
  <si>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</si>
  <si>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</si>
  <si>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</si>
  <si>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</si>
  <si>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</si>
  <si>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</si>
  <si>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</si>
  <si>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</si>
  <si>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</si>
  <si>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</si>
  <si>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>PSA</t>
  </si>
  <si>
    <t>PSHA</t>
  </si>
  <si>
    <t>RHA</t>
  </si>
  <si>
    <t>FHA</t>
  </si>
  <si>
    <t>MCM</t>
  </si>
  <si>
    <t>SCM-4</t>
  </si>
  <si>
    <t>DCM-4</t>
  </si>
  <si>
    <t>TRM-4</t>
  </si>
  <si>
    <t>Analog Photo Smoke</t>
  </si>
  <si>
    <t>Analog Photo Smoke/Heat</t>
  </si>
  <si>
    <t>Analog Rate of Rise Heat</t>
  </si>
  <si>
    <t>Analog Fixed Temp Heat</t>
  </si>
  <si>
    <t>Mini Contact Input Module</t>
  </si>
  <si>
    <t>Single Contact Input Module</t>
  </si>
  <si>
    <t>Dual Contact Input Module</t>
  </si>
  <si>
    <t>Twin Relay Output Module</t>
  </si>
  <si>
    <t>Monitored Output Module</t>
  </si>
  <si>
    <t>Detector Base w/Relay</t>
  </si>
  <si>
    <t>Detector Base w/Sounder</t>
  </si>
  <si>
    <t>Analog Addressable FACP</t>
  </si>
  <si>
    <t xml:space="preserve">P-LINK Standby: </t>
  </si>
  <si>
    <t xml:space="preserve">P-LINK Alarm: </t>
  </si>
  <si>
    <t xml:space="preserve">SLC Standby: </t>
  </si>
  <si>
    <t xml:space="preserve">SLC Alarm: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</si>
  <si>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</si>
  <si>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</si>
  <si>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</si>
  <si>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</si>
  <si>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</si>
  <si>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</si>
  <si>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</si>
  <si>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</si>
  <si>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</si>
  <si>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</si>
  <si>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</si>
  <si>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</si>
  <si>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</si>
  <si>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</si>
  <si>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</si>
  <si>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</si>
  <si>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</si>
  <si>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</si>
  <si>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</si>
  <si>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</si>
  <si>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</si>
  <si>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</si>
  <si>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</si>
  <si>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</si>
  <si>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</si>
  <si>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</si>
  <si>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</si>
  <si>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</si>
  <si>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</si>
  <si>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</si>
  <si>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</si>
  <si>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</si>
  <si>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</si>
  <si>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</si>
  <si>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</si>
  <si>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</si>
  <si>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</si>
  <si>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</si>
  <si>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</si>
  <si>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</si>
  <si>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</si>
  <si>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</si>
  <si>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</si>
  <si>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</si>
  <si>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</si>
  <si>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</si>
  <si>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</si>
  <si>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</si>
  <si>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</si>
  <si>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</si>
  <si>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</si>
  <si>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</si>
  <si>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</si>
  <si>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</si>
  <si>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</si>
  <si>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</si>
  <si>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</si>
  <si>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</si>
  <si>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</si>
  <si>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</si>
  <si>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</si>
  <si>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</si>
  <si>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</si>
  <si>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</si>
  <si>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</si>
  <si>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</si>
  <si>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</si>
  <si>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</si>
  <si>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</si>
  <si>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</si>
  <si>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</si>
  <si>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</si>
  <si>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</si>
  <si>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</si>
  <si>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</si>
  <si>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</si>
  <si>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</si>
  <si>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</si>
  <si>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</si>
  <si>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</si>
  <si>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</si>
  <si>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</si>
  <si>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</si>
  <si>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</si>
  <si>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</si>
  <si>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</si>
  <si>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</si>
  <si>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</si>
  <si>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</si>
  <si>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</si>
  <si>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</si>
  <si>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</si>
  <si>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</si>
  <si>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</si>
  <si>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Potter HP-25T MiniHorn, Synchable</t>
  </si>
  <si>
    <t>Horn Strobes</t>
  </si>
  <si>
    <t>MiniHorns</t>
  </si>
  <si>
    <t>Lookup Type</t>
  </si>
  <si>
    <t>Notification</t>
  </si>
  <si>
    <t>Conventional Zone Input Mod</t>
  </si>
  <si>
    <t>Doors (Low AC Drop)</t>
  </si>
  <si>
    <t>Potter MH-12/24 MiniHorn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</si>
  <si>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</si>
  <si>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</si>
  <si>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</si>
  <si>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</si>
  <si>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</si>
  <si>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</si>
  <si>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</si>
  <si>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</si>
  <si>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</si>
  <si>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t>ARB *</t>
  </si>
  <si>
    <t>ASB *</t>
  </si>
  <si>
    <t>MOM-4 *</t>
  </si>
  <si>
    <t>CIZM-4 *</t>
  </si>
  <si>
    <t>NAC 2</t>
  </si>
  <si>
    <r>
      <t xml:space="preserve">Max Load </t>
    </r>
    <r>
      <rPr>
        <b/>
        <sz val="8"/>
        <color indexed="9"/>
        <rFont val="Calibri"/>
        <family val="2"/>
      </rPr>
      <t>(amps)</t>
    </r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</si>
  <si>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</si>
  <si>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</si>
  <si>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</si>
  <si>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</si>
  <si>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</si>
  <si>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</si>
  <si>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</si>
  <si>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</si>
  <si>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</si>
  <si>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</si>
  <si>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</si>
  <si>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</si>
  <si>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</si>
  <si>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</si>
  <si>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</si>
  <si>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</si>
  <si>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</si>
  <si>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</si>
  <si>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</si>
  <si>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</si>
  <si>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</si>
  <si>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</si>
  <si>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</si>
  <si>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</si>
  <si>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</si>
  <si>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</si>
  <si>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</si>
  <si>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</si>
  <si>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</si>
  <si>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</si>
  <si>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</si>
  <si>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</si>
  <si>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</si>
  <si>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</si>
  <si>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</si>
  <si>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</si>
  <si>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</si>
  <si>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</si>
  <si>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</si>
  <si>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</si>
  <si>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</si>
  <si>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</si>
  <si>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</si>
  <si>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</si>
  <si>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</si>
  <si>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</si>
  <si>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</si>
  <si>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</si>
  <si>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</si>
  <si>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</si>
  <si>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</si>
  <si>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</si>
  <si>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</si>
  <si>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</si>
  <si>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</si>
  <si>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</si>
  <si>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</si>
  <si>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</si>
  <si>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</si>
  <si>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</si>
  <si>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</si>
  <si>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</si>
  <si>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</si>
  <si>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</si>
  <si>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</si>
  <si>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</si>
  <si>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</si>
  <si>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</si>
  <si>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</si>
  <si>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</si>
  <si>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</si>
  <si>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</si>
  <si>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</si>
  <si>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</si>
  <si>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</si>
  <si>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</si>
  <si>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</si>
  <si>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</si>
  <si>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</si>
  <si>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</si>
  <si>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</si>
  <si>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</si>
  <si>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</si>
  <si>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</si>
  <si>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</si>
  <si>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</si>
  <si>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</si>
  <si>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</si>
  <si>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</si>
  <si>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</si>
  <si>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Potter MBA-248 Bell</t>
  </si>
  <si>
    <t>Potter MBA-2410 Bell</t>
  </si>
  <si>
    <t>Potter MBA-246 Bell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</si>
  <si>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</si>
  <si>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</si>
  <si>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</si>
  <si>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</si>
  <si>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</si>
  <si>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</si>
  <si>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</si>
  <si>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</si>
  <si>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</si>
  <si>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</si>
  <si>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</si>
  <si>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</si>
  <si>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</si>
  <si>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</si>
  <si>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</si>
  <si>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</si>
  <si>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</si>
  <si>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</si>
  <si>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</si>
  <si>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</si>
  <si>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</si>
  <si>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</si>
  <si>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</si>
  <si>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</si>
  <si>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</si>
  <si>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</si>
  <si>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</si>
  <si>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</si>
  <si>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</si>
  <si>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</si>
  <si>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</si>
  <si>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</si>
  <si>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</si>
  <si>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</si>
  <si>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</si>
  <si>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</si>
  <si>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</si>
  <si>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</si>
  <si>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</si>
  <si>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</si>
  <si>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</si>
  <si>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</si>
  <si>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</si>
  <si>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</si>
  <si>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</si>
  <si>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</si>
  <si>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</si>
  <si>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</si>
  <si>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</si>
  <si>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</si>
  <si>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</si>
  <si>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</si>
  <si>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</si>
  <si>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</si>
  <si>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Potter CO-12/24 CO Detector</t>
  </si>
  <si>
    <t>Potter PS-24H Photo/Heat Det</t>
  </si>
  <si>
    <t>Potter PS-24 Photo Smoke Det</t>
  </si>
  <si>
    <t>Other Notification</t>
  </si>
  <si>
    <t>Conventional Detectors</t>
  </si>
  <si>
    <t>Federal FHEX Explsn Proof Horn</t>
  </si>
  <si>
    <t>Federal FSEX Explsn Proof Strobe</t>
  </si>
  <si>
    <t>Potter ASB Det Base w/Sounder</t>
  </si>
  <si>
    <t>Potter CIZM-4 Conv Zone Class A</t>
  </si>
  <si>
    <t>User Defined Parts</t>
  </si>
  <si>
    <t>SCI **</t>
  </si>
  <si>
    <t>AIB **</t>
  </si>
  <si>
    <t>**</t>
  </si>
  <si>
    <t>Requires Aux Power (Configure Below)</t>
  </si>
  <si>
    <t>See the installation manual for special considerations when installing AIB, SCI devices on Class B loops.</t>
  </si>
  <si>
    <t>SLC Devices</t>
  </si>
  <si>
    <t>to these bottom 5 rows</t>
  </si>
  <si>
    <t>User can add devices on the fly</t>
  </si>
  <si>
    <t>(No lookup function)</t>
  </si>
  <si>
    <t>NAC Circuits (See NAC Configuration below)</t>
  </si>
  <si>
    <t>I/O Circuits (See I/O Configuration below)</t>
  </si>
  <si>
    <t>Polarity Reversal</t>
  </si>
  <si>
    <t>Contact Input</t>
  </si>
  <si>
    <t>I/O 1</t>
  </si>
  <si>
    <t>I/O 2</t>
  </si>
  <si>
    <t>I/O Standby:</t>
  </si>
  <si>
    <t>I/O Alarm:</t>
  </si>
  <si>
    <t>NAC Circuit Configuration &amp; Voltage Drop</t>
  </si>
  <si>
    <t>I/O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</si>
  <si>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</si>
  <si>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</si>
  <si>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</si>
  <si>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</si>
  <si>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P-Link Current: </t>
  </si>
  <si>
    <t xml:space="preserve">SLC Device Current: </t>
  </si>
  <si>
    <t xml:space="preserve">NAC Circuit Current: </t>
  </si>
  <si>
    <t xml:space="preserve">I/O Circuit Current: </t>
  </si>
  <si>
    <t xml:space="preserve">Installed By: </t>
  </si>
  <si>
    <t xml:space="preserve">Designed By: </t>
  </si>
  <si>
    <t>(Current draws listed are 2400/3000HZ Temporal audible setting)</t>
  </si>
  <si>
    <t>Short Circuit Isolator (Class A)</t>
  </si>
  <si>
    <t>Detector Base w/Isolator (Class A)</t>
  </si>
  <si>
    <t>Current Draw from Install Manual</t>
  </si>
  <si>
    <t>SCI/AIB Class B **</t>
  </si>
  <si>
    <t>User assumes all responsibility to ensure the quantities and current draw values in this worksheet are accurate prior to submittal.</t>
  </si>
  <si>
    <t>SLC Loop Alarm LED Current</t>
  </si>
  <si>
    <t>SLCE-127</t>
  </si>
  <si>
    <t>CA-6500</t>
  </si>
  <si>
    <t>NAC 3</t>
  </si>
  <si>
    <t>NAC 4</t>
  </si>
  <si>
    <t>NAC 5</t>
  </si>
  <si>
    <t>NAC 6</t>
  </si>
  <si>
    <t>I/O 3</t>
  </si>
  <si>
    <t>I/O 4</t>
  </si>
  <si>
    <t>NAC Circuit Configuration &amp; Voltage Drop (cont'd)</t>
  </si>
  <si>
    <t>I/O Circuit Configuration &amp; Voltage Drop (cont'd)</t>
  </si>
  <si>
    <t xml:space="preserve">SLC Type: </t>
  </si>
  <si>
    <t>Class B</t>
  </si>
  <si>
    <t>Class A</t>
  </si>
  <si>
    <t xml:space="preserve">SLC Loop Type: </t>
  </si>
  <si>
    <t xml:space="preserve">Point Capacity Needed: </t>
  </si>
  <si>
    <t xml:space="preserve">Point Capacity Actual: </t>
  </si>
  <si>
    <t>(Maximum current draw is 1 Amp per P-Link circuit, with 2 amps total)</t>
  </si>
  <si>
    <t>Notes:</t>
  </si>
  <si>
    <t xml:space="preserve">The cabinet will house 2 8 Amp hour or 2 18 amp hour batteries. However the panel will charge up to 55 Amp hour batteries. </t>
  </si>
  <si>
    <t>PFC-6800</t>
  </si>
  <si>
    <t>Potter PFC-6800
Battery &amp; Voltage Drop
Calculations</t>
  </si>
  <si>
    <t>Note: The cabinet will house two 8 AH or 18 AH batteries.  The charging circuit is rated for up to two 55 AH batteries.</t>
  </si>
  <si>
    <t>SLC Expander (7Max)</t>
  </si>
  <si>
    <t xml:space="preserve">Batt Efficiency: </t>
  </si>
  <si>
    <t>FIB-1000</t>
  </si>
  <si>
    <t>Fiber Interface Board</t>
  </si>
  <si>
    <t>FCB-1000</t>
  </si>
  <si>
    <t>Fire Communications Bridge</t>
  </si>
  <si>
    <t>LED-16</t>
  </si>
  <si>
    <t>LED Annunciator</t>
  </si>
  <si>
    <t>DRV-50</t>
  </si>
  <si>
    <t>LED Driver Module</t>
  </si>
  <si>
    <t>SPG-1000</t>
  </si>
  <si>
    <t>RLY-5</t>
  </si>
  <si>
    <t>Relay Expander</t>
  </si>
  <si>
    <t>Serial Parallel Gateway</t>
  </si>
  <si>
    <t>*Only enter quantity if PLINK power is being used to power devices</t>
  </si>
  <si>
    <r>
      <t>Relay Expander Power</t>
    </r>
    <r>
      <rPr>
        <b/>
        <sz val="9"/>
        <color indexed="8"/>
        <rFont val="Calibri"/>
        <family val="2"/>
      </rPr>
      <t>*</t>
    </r>
  </si>
  <si>
    <r>
      <t>LED Driver Module LED Power</t>
    </r>
    <r>
      <rPr>
        <b/>
        <sz val="9"/>
        <color indexed="8"/>
        <rFont val="Calibri"/>
        <family val="2"/>
      </rPr>
      <t>*</t>
    </r>
  </si>
  <si>
    <t>DRV-50 LED Power</t>
  </si>
  <si>
    <t>RLY-5 Power</t>
  </si>
  <si>
    <t>LED-16 LED Power</t>
  </si>
  <si>
    <t>PLINK Devices</t>
  </si>
  <si>
    <t>APS-SA/APS-DA</t>
  </si>
  <si>
    <t>Addressable Pull Station Single/Dual Action</t>
  </si>
  <si>
    <t>LED Annunciator LED Power*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</si>
  <si>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</si>
  <si>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</si>
  <si>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</si>
  <si>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</si>
  <si>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</si>
  <si>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</si>
  <si>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</si>
  <si>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</si>
  <si>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</si>
  <si>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</si>
  <si>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</si>
  <si>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</si>
  <si>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</si>
  <si>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</si>
  <si>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</si>
  <si>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</si>
  <si>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</si>
  <si>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</si>
  <si>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</si>
  <si>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</si>
  <si>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</si>
  <si>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</si>
  <si>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</si>
  <si>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</si>
  <si>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</si>
  <si>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</si>
  <si>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</si>
  <si>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</si>
  <si>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</si>
  <si>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</si>
  <si>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</si>
  <si>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</si>
  <si>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Gentex GES3-24 Strobe, 15cd</t>
  </si>
  <si>
    <t>Gentex GES3-24 Strobe, 30cd</t>
  </si>
  <si>
    <t>Gentex GES3-24 Strobe, 75cd</t>
  </si>
  <si>
    <t>Gentex GES3-24 Strobe, 110cd</t>
  </si>
  <si>
    <t>Gentex GES3-24 Strobe, 60cd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</si>
  <si>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</si>
  <si>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</si>
  <si>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</si>
  <si>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</si>
  <si>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</si>
  <si>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</si>
  <si>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</si>
  <si>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Potter CCHS-24R, 30cd, Hi db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</si>
  <si>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</si>
  <si>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</si>
  <si>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</si>
  <si>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</si>
  <si>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</si>
  <si>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</si>
  <si>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</si>
  <si>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</si>
  <si>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</si>
  <si>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</si>
  <si>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</si>
  <si>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</si>
  <si>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</si>
  <si>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</si>
  <si>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</si>
  <si>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</si>
  <si>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</si>
  <si>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</si>
  <si>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</si>
  <si>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</si>
  <si>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</si>
  <si>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</si>
  <si>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</si>
  <si>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</si>
  <si>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</si>
  <si>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</si>
  <si>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</si>
  <si>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</si>
  <si>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GX93 Mini Horn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</si>
  <si>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</si>
  <si>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</si>
  <si>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</si>
  <si>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</si>
  <si>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</si>
  <si>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</si>
  <si>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</si>
  <si>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</si>
  <si>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</si>
  <si>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Gentex GEH24 Horn, High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</si>
  <si>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</si>
  <si>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</si>
  <si>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</si>
  <si>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</si>
  <si>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</si>
  <si>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</si>
  <si>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</si>
  <si>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</si>
  <si>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</si>
  <si>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</si>
  <si>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</si>
  <si>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</si>
  <si>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</si>
  <si>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</si>
  <si>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</si>
  <si>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</si>
  <si>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</si>
  <si>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</si>
  <si>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</si>
  <si>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</si>
  <si>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</si>
  <si>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</si>
  <si>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</si>
  <si>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</si>
  <si>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</si>
  <si>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</si>
  <si>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</si>
  <si>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</si>
  <si>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</si>
  <si>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</si>
  <si>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</si>
  <si>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</si>
  <si>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</si>
  <si>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</si>
  <si>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</si>
  <si>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</si>
  <si>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</si>
  <si>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</si>
  <si>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Strobe, 30cd</t>
  </si>
  <si>
    <t>Potter SPKSTR-24CLP Strobe 15cd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</si>
  <si>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</si>
  <si>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</si>
  <si>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</si>
  <si>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</si>
  <si>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</si>
  <si>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</si>
  <si>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</si>
  <si>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Potter EH-24 Horn, High db</t>
  </si>
  <si>
    <t>Potter HS-24, 15cd, Hi db</t>
  </si>
  <si>
    <t xml:space="preserve"> CS-24A-WP,CS-24B-WP,CS-24G-WP,CS-24R-WP Strobe, 75cd</t>
  </si>
  <si>
    <t xml:space="preserve"> CSLP-24A-WP,CS-24B-WP,CS-24G-WP,CS-24R-WP Strobe, 75cd</t>
  </si>
  <si>
    <t>Potter H-1224 Horn, Hi db</t>
  </si>
  <si>
    <t>Potter MHT-1224 GX93 Mini Horn</t>
  </si>
  <si>
    <t>DDA</t>
  </si>
  <si>
    <t>Addressable Duct Detector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</si>
  <si>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</si>
  <si>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</si>
  <si>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</si>
  <si>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</si>
  <si>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</si>
  <si>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</si>
  <si>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</si>
  <si>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</si>
  <si>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</si>
  <si>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</si>
  <si>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</si>
  <si>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</si>
  <si>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</si>
  <si>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</si>
  <si>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</si>
  <si>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</si>
  <si>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</si>
  <si>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</si>
  <si>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</si>
  <si>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</si>
  <si>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CHS-24B-WP,CHS-24G-WP,CSH-24R-WP, 75cd, Hi db</t>
  </si>
  <si>
    <t>CHSLP-24B-WP,CHSLP-24G-WP,CHSLP-24R-WP, 75cd, Hi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</si>
  <si>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</si>
  <si>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</si>
  <si>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</si>
  <si>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</si>
  <si>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</si>
  <si>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</si>
  <si>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</si>
  <si>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</si>
  <si>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</si>
  <si>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</si>
  <si>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</si>
  <si>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</si>
  <si>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r>
      <t>P-LINK (RS-485) (</t>
    </r>
    <r>
      <rPr>
        <b/>
        <sz val="10"/>
        <color indexed="9"/>
        <rFont val="Calibri"/>
        <family val="2"/>
      </rPr>
      <t>Both P-Link Circuits Combined</t>
    </r>
    <r>
      <rPr>
        <b/>
        <sz val="9"/>
        <color indexed="9"/>
        <rFont val="Calibri"/>
        <family val="2"/>
      </rPr>
      <t>)</t>
    </r>
  </si>
  <si>
    <t>Addressable Fire Panel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</si>
</sst>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"/>
    <numFmt numFmtId="166" formatCode="0.00000"/>
  </numFmts>
  <fonts count="3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i/>
      <sz val="8"/>
      <color indexed="8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b/>
      <i/>
      <sz val="8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  <font>
      <b/>
      <i/>
      <sz val="11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9"/>
      <name val="Calibri"/>
      <family val="2"/>
    </font>
    <font>
      <b/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9"/>
      <name val="Calibri"/>
      <family val="2"/>
    </font>
    <font>
      <sz val="9"/>
      <color theme="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Alignment="1"/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6" fillId="2" borderId="0" xfId="0" applyFont="1" applyFill="1" applyBorder="1"/>
    <xf numFmtId="0" fontId="6" fillId="2" borderId="1" xfId="0" applyFont="1" applyFill="1" applyBorder="1"/>
    <xf numFmtId="0" fontId="6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8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7" fillId="0" borderId="0" xfId="0" applyFont="1"/>
    <xf numFmtId="0" fontId="0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10" fillId="2" borderId="0" xfId="0" applyFont="1" applyFill="1" applyBorder="1" applyAlignment="1"/>
    <xf numFmtId="0" fontId="11" fillId="0" borderId="0" xfId="0" applyFont="1"/>
    <xf numFmtId="0" fontId="9" fillId="3" borderId="5" xfId="0" applyFont="1" applyFill="1" applyBorder="1" applyAlignment="1">
      <alignment horizontal="center"/>
    </xf>
    <xf numFmtId="0" fontId="6" fillId="0" borderId="1" xfId="0" applyFont="1" applyBorder="1"/>
    <xf numFmtId="0" fontId="1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right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top"/>
    </xf>
    <xf numFmtId="0" fontId="6" fillId="4" borderId="3" xfId="0" applyFont="1" applyFill="1" applyBorder="1"/>
    <xf numFmtId="0" fontId="6" fillId="4" borderId="2" xfId="0" applyFont="1" applyFill="1" applyBorder="1"/>
    <xf numFmtId="0" fontId="6" fillId="4" borderId="4" xfId="0" applyFont="1" applyFill="1" applyBorder="1"/>
    <xf numFmtId="0" fontId="8" fillId="4" borderId="6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166" fontId="9" fillId="3" borderId="5" xfId="0" applyNumberFormat="1" applyFont="1" applyFill="1" applyBorder="1" applyAlignment="1">
      <alignment horizontal="center"/>
    </xf>
    <xf numFmtId="166" fontId="6" fillId="0" borderId="1" xfId="0" applyNumberFormat="1" applyFont="1" applyBorder="1"/>
    <xf numFmtId="166" fontId="6" fillId="0" borderId="0" xfId="0" applyNumberFormat="1" applyFont="1"/>
    <xf numFmtId="166" fontId="6" fillId="2" borderId="1" xfId="0" applyNumberFormat="1" applyFont="1" applyFill="1" applyBorder="1"/>
    <xf numFmtId="165" fontId="6" fillId="2" borderId="8" xfId="0" applyNumberFormat="1" applyFont="1" applyFill="1" applyBorder="1"/>
    <xf numFmtId="0" fontId="9" fillId="3" borderId="9" xfId="0" applyFont="1" applyFill="1" applyBorder="1" applyAlignment="1"/>
    <xf numFmtId="0" fontId="6" fillId="2" borderId="0" xfId="0" applyFont="1" applyFill="1" applyBorder="1" applyAlignment="1">
      <alignment vertical="top"/>
    </xf>
    <xf numFmtId="166" fontId="8" fillId="2" borderId="1" xfId="0" applyNumberFormat="1" applyFont="1" applyFill="1" applyBorder="1"/>
    <xf numFmtId="14" fontId="5" fillId="4" borderId="10" xfId="0" applyNumberFormat="1" applyFont="1" applyFill="1" applyBorder="1" applyAlignment="1" applyProtection="1">
      <alignment horizontal="left"/>
      <protection locked="0"/>
    </xf>
    <xf numFmtId="0" fontId="5" fillId="4" borderId="10" xfId="0" applyFont="1" applyFill="1" applyBorder="1" applyAlignment="1" applyProtection="1">
      <alignment horizontal="left"/>
      <protection locked="0"/>
    </xf>
    <xf numFmtId="9" fontId="5" fillId="4" borderId="10" xfId="1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right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165" fontId="6" fillId="4" borderId="1" xfId="0" applyNumberFormat="1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14" fillId="2" borderId="3" xfId="0" applyFont="1" applyFill="1" applyBorder="1" applyAlignment="1"/>
    <xf numFmtId="0" fontId="5" fillId="2" borderId="3" xfId="0" applyFont="1" applyFill="1" applyBorder="1"/>
    <xf numFmtId="165" fontId="6" fillId="0" borderId="0" xfId="0" applyNumberFormat="1" applyFont="1"/>
    <xf numFmtId="0" fontId="15" fillId="2" borderId="0" xfId="0" applyFont="1" applyFill="1" applyAlignment="1">
      <alignment horizontal="left" vertical="top" wrapText="1"/>
    </xf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locked="0"/>
    </xf>
    <xf numFmtId="164" fontId="6" fillId="2" borderId="8" xfId="0" applyNumberFormat="1" applyFont="1" applyFill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166" fontId="8" fillId="2" borderId="0" xfId="0" applyNumberFormat="1" applyFont="1" applyFill="1" applyBorder="1"/>
    <xf numFmtId="0" fontId="6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0" fontId="16" fillId="2" borderId="0" xfId="0" applyFont="1" applyFill="1"/>
    <xf numFmtId="166" fontId="6" fillId="2" borderId="0" xfId="0" applyNumberFormat="1" applyFont="1" applyFill="1" applyBorder="1"/>
    <xf numFmtId="165" fontId="8" fillId="2" borderId="0" xfId="0" applyNumberFormat="1" applyFont="1" applyFill="1" applyBorder="1"/>
    <xf numFmtId="165" fontId="6" fillId="2" borderId="0" xfId="0" applyNumberFormat="1" applyFont="1" applyFill="1" applyBorder="1"/>
    <xf numFmtId="9" fontId="6" fillId="2" borderId="0" xfId="0" applyNumberFormat="1" applyFont="1" applyFill="1" applyBorder="1"/>
    <xf numFmtId="0" fontId="7" fillId="2" borderId="0" xfId="0" applyFont="1" applyFill="1" applyBorder="1" applyAlignment="1">
      <alignment horizontal="right"/>
    </xf>
    <xf numFmtId="2" fontId="7" fillId="2" borderId="0" xfId="0" applyNumberFormat="1" applyFont="1" applyFill="1" applyBorder="1"/>
    <xf numFmtId="2" fontId="8" fillId="2" borderId="0" xfId="0" applyNumberFormat="1" applyFont="1" applyFill="1" applyBorder="1"/>
    <xf numFmtId="2" fontId="6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164" fontId="6" fillId="2" borderId="0" xfId="0" applyNumberFormat="1" applyFont="1" applyFill="1" applyBorder="1"/>
    <xf numFmtId="164" fontId="8" fillId="2" borderId="0" xfId="0" applyNumberFormat="1" applyFont="1" applyFill="1" applyBorder="1"/>
    <xf numFmtId="0" fontId="6" fillId="2" borderId="13" xfId="0" applyFont="1" applyFill="1" applyBorder="1" applyAlignment="1">
      <alignment horizontal="center"/>
    </xf>
    <xf numFmtId="0" fontId="6" fillId="2" borderId="13" xfId="0" applyFont="1" applyFill="1" applyBorder="1"/>
    <xf numFmtId="164" fontId="6" fillId="2" borderId="13" xfId="0" applyNumberFormat="1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14" xfId="0" applyFont="1" applyFill="1" applyBorder="1"/>
    <xf numFmtId="164" fontId="6" fillId="2" borderId="14" xfId="0" applyNumberFormat="1" applyFont="1" applyFill="1" applyBorder="1"/>
    <xf numFmtId="165" fontId="6" fillId="2" borderId="14" xfId="0" applyNumberFormat="1" applyFont="1" applyFill="1" applyBorder="1"/>
    <xf numFmtId="166" fontId="6" fillId="2" borderId="14" xfId="0" applyNumberFormat="1" applyFont="1" applyFill="1" applyBorder="1"/>
    <xf numFmtId="0" fontId="18" fillId="2" borderId="3" xfId="0" applyFont="1" applyFill="1" applyBorder="1" applyAlignment="1"/>
    <xf numFmtId="0" fontId="12" fillId="3" borderId="15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14" fontId="19" fillId="2" borderId="3" xfId="0" applyNumberFormat="1" applyFont="1" applyFill="1" applyBorder="1" applyAlignment="1">
      <alignment horizontal="left"/>
    </xf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6" xfId="0" applyFont="1" applyFill="1" applyBorder="1"/>
    <xf numFmtId="0" fontId="9" fillId="5" borderId="17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6" fillId="4" borderId="18" xfId="0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>
      <alignment horizontal="left" vertical="center"/>
    </xf>
    <xf numFmtId="0" fontId="9" fillId="2" borderId="9" xfId="0" applyFont="1" applyFill="1" applyBorder="1"/>
    <xf numFmtId="0" fontId="9" fillId="2" borderId="9" xfId="0" applyFont="1" applyFill="1" applyBorder="1" applyAlignment="1">
      <alignment horizontal="center"/>
    </xf>
    <xf numFmtId="166" fontId="6" fillId="2" borderId="3" xfId="0" applyNumberFormat="1" applyFont="1" applyFill="1" applyBorder="1"/>
    <xf numFmtId="0" fontId="6" fillId="2" borderId="3" xfId="0" applyFont="1" applyFill="1" applyBorder="1" applyAlignment="1">
      <alignment horizontal="right"/>
    </xf>
    <xf numFmtId="165" fontId="6" fillId="4" borderId="1" xfId="0" applyNumberFormat="1" applyFont="1" applyFill="1" applyBorder="1"/>
    <xf numFmtId="0" fontId="10" fillId="2" borderId="0" xfId="0" applyFont="1" applyFill="1" applyBorder="1" applyAlignment="1">
      <alignment horizontal="right"/>
    </xf>
    <xf numFmtId="165" fontId="6" fillId="2" borderId="14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horizontal="left"/>
    </xf>
    <xf numFmtId="0" fontId="20" fillId="2" borderId="0" xfId="0" applyFont="1" applyFill="1"/>
    <xf numFmtId="0" fontId="8" fillId="2" borderId="0" xfId="0" applyFont="1" applyFill="1" applyBorder="1" applyAlignment="1">
      <alignment horizontal="right" wrapText="1"/>
    </xf>
    <xf numFmtId="0" fontId="6" fillId="2" borderId="0" xfId="0" applyFont="1" applyFill="1" applyAlignment="1">
      <alignment horizontal="left"/>
    </xf>
    <xf numFmtId="0" fontId="5" fillId="4" borderId="1" xfId="0" applyFont="1" applyFill="1" applyBorder="1" applyProtection="1">
      <protection locked="0"/>
    </xf>
    <xf numFmtId="0" fontId="6" fillId="0" borderId="0" xfId="0" applyFont="1" applyBorder="1"/>
    <xf numFmtId="0" fontId="15" fillId="2" borderId="0" xfId="0" applyFont="1" applyFill="1" applyBorder="1" applyAlignment="1">
      <alignment vertical="top" wrapText="1"/>
    </xf>
    <xf numFmtId="0" fontId="26" fillId="2" borderId="0" xfId="0" applyFont="1" applyFill="1" applyBorder="1" applyAlignment="1">
      <alignment vertical="top"/>
    </xf>
    <xf numFmtId="0" fontId="0" fillId="2" borderId="0" xfId="0" applyFill="1" applyBorder="1" applyAlignment="1"/>
    <xf numFmtId="0" fontId="6" fillId="4" borderId="14" xfId="0" applyFont="1" applyFill="1" applyBorder="1" applyAlignment="1" applyProtection="1">
      <alignment horizontal="center"/>
      <protection locked="0"/>
    </xf>
    <xf numFmtId="165" fontId="6" fillId="2" borderId="1" xfId="0" applyNumberFormat="1" applyFont="1" applyFill="1" applyBorder="1"/>
    <xf numFmtId="0" fontId="8" fillId="2" borderId="19" xfId="0" applyFont="1" applyFill="1" applyBorder="1" applyAlignment="1">
      <alignment horizontal="right"/>
    </xf>
    <xf numFmtId="0" fontId="6" fillId="2" borderId="20" xfId="0" applyFont="1" applyFill="1" applyBorder="1"/>
    <xf numFmtId="0" fontId="8" fillId="2" borderId="21" xfId="0" applyFont="1" applyFill="1" applyBorder="1" applyAlignment="1">
      <alignment horizontal="right"/>
    </xf>
    <xf numFmtId="0" fontId="5" fillId="2" borderId="22" xfId="0" applyFont="1" applyFill="1" applyBorder="1"/>
    <xf numFmtId="0" fontId="6" fillId="4" borderId="23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/>
    <xf numFmtId="0" fontId="21" fillId="0" borderId="0" xfId="0" applyFont="1"/>
    <xf numFmtId="0" fontId="20" fillId="0" borderId="0" xfId="0" applyFont="1"/>
    <xf numFmtId="0" fontId="16" fillId="0" borderId="0" xfId="0" applyFont="1"/>
    <xf numFmtId="0" fontId="15" fillId="2" borderId="0" xfId="0" applyFont="1" applyFill="1" applyBorder="1" applyAlignment="1">
      <alignment horizontal="right"/>
    </xf>
    <xf numFmtId="0" fontId="16" fillId="6" borderId="0" xfId="0" applyFont="1" applyFill="1"/>
    <xf numFmtId="0" fontId="20" fillId="6" borderId="0" xfId="0" applyFont="1" applyFill="1"/>
    <xf numFmtId="0" fontId="11" fillId="6" borderId="0" xfId="0" applyFont="1" applyFill="1"/>
    <xf numFmtId="0" fontId="21" fillId="6" borderId="0" xfId="0" applyFont="1" applyFill="1"/>
    <xf numFmtId="0" fontId="6" fillId="6" borderId="0" xfId="0" applyFont="1" applyFill="1"/>
    <xf numFmtId="0" fontId="12" fillId="3" borderId="0" xfId="0" applyFont="1" applyFill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6" fillId="0" borderId="27" xfId="0" applyFont="1" applyBorder="1"/>
    <xf numFmtId="166" fontId="6" fillId="0" borderId="27" xfId="0" applyNumberFormat="1" applyFont="1" applyBorder="1"/>
    <xf numFmtId="0" fontId="30" fillId="2" borderId="14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vertical="center"/>
    </xf>
    <xf numFmtId="0" fontId="16" fillId="3" borderId="16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9" fillId="5" borderId="3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4" borderId="23" xfId="0" applyFont="1" applyFill="1" applyBorder="1" applyAlignment="1" applyProtection="1">
      <alignment horizontal="left"/>
      <protection locked="0"/>
    </xf>
    <xf numFmtId="0" fontId="6" fillId="4" borderId="28" xfId="0" applyFont="1" applyFill="1" applyBorder="1" applyAlignment="1" applyProtection="1">
      <alignment horizontal="left"/>
      <protection locked="0"/>
    </xf>
    <xf numFmtId="0" fontId="26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/>
    </xf>
    <xf numFmtId="0" fontId="6" fillId="4" borderId="8" xfId="0" applyFont="1" applyFill="1" applyBorder="1" applyAlignment="1" applyProtection="1">
      <alignment horizontal="left"/>
      <protection locked="0"/>
    </xf>
    <xf numFmtId="0" fontId="15" fillId="2" borderId="20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9" fillId="5" borderId="26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6" fillId="4" borderId="23" xfId="0" applyFont="1" applyFill="1" applyBorder="1" applyAlignment="1" applyProtection="1">
      <protection locked="0"/>
    </xf>
    <xf numFmtId="0" fontId="6" fillId="4" borderId="28" xfId="0" applyFont="1" applyFill="1" applyBorder="1" applyAlignment="1" applyProtection="1">
      <protection locked="0"/>
    </xf>
    <xf numFmtId="0" fontId="15" fillId="2" borderId="0" xfId="0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center"/>
    </xf>
    <xf numFmtId="0" fontId="5" fillId="4" borderId="29" xfId="0" applyFont="1" applyFill="1" applyBorder="1" applyAlignment="1" applyProtection="1">
      <alignment horizontal="left"/>
      <protection locked="0"/>
    </xf>
    <xf numFmtId="0" fontId="5" fillId="4" borderId="30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 wrapText="1" indent="1"/>
    </xf>
    <xf numFmtId="0" fontId="9" fillId="3" borderId="2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9" fillId="3" borderId="26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26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left" vertical="top" wrapText="1"/>
    </xf>
    <xf numFmtId="0" fontId="12" fillId="3" borderId="0" xfId="0" applyFont="1" applyFill="1" applyAlignment="1" applyProtection="1">
      <alignment horizontal="center"/>
      <protection locked="0"/>
    </xf>
    <xf numFmtId="0" fontId="23" fillId="3" borderId="25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25" fillId="4" borderId="26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8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100</xdr:row>
      <xdr:rowOff>66675</xdr:rowOff>
    </xdr:from>
    <xdr:to>
      <xdr:col>2</xdr:col>
      <xdr:colOff>790575</xdr:colOff>
      <xdr:row>101</xdr:row>
      <xdr:rowOff>0</xdr:rowOff>
    </xdr:to>
    <xdr:pic>
      <xdr:nvPicPr>
        <xdr:cNvPr id="1689" name="Picture 2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59242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240</xdr:row>
      <xdr:rowOff>66675</xdr:rowOff>
    </xdr:from>
    <xdr:to>
      <xdr:col>2</xdr:col>
      <xdr:colOff>819150</xdr:colOff>
      <xdr:row>241</xdr:row>
      <xdr:rowOff>0</xdr:rowOff>
    </xdr:to>
    <xdr:pic>
      <xdr:nvPicPr>
        <xdr:cNvPr id="1690" name="Picture 4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39527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147</xdr:row>
      <xdr:rowOff>66675</xdr:rowOff>
    </xdr:from>
    <xdr:to>
      <xdr:col>2</xdr:col>
      <xdr:colOff>790575</xdr:colOff>
      <xdr:row>148</xdr:row>
      <xdr:rowOff>0</xdr:rowOff>
    </xdr:to>
    <xdr:pic>
      <xdr:nvPicPr>
        <xdr:cNvPr id="1691" name="Picture 5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21242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194</xdr:row>
      <xdr:rowOff>66675</xdr:rowOff>
    </xdr:from>
    <xdr:to>
      <xdr:col>2</xdr:col>
      <xdr:colOff>790575</xdr:colOff>
      <xdr:row>195</xdr:row>
      <xdr:rowOff>0</xdr:rowOff>
    </xdr:to>
    <xdr:pic>
      <xdr:nvPicPr>
        <xdr:cNvPr id="1692" name="Picture 6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880050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286</xdr:row>
      <xdr:rowOff>66675</xdr:rowOff>
    </xdr:from>
    <xdr:to>
      <xdr:col>2</xdr:col>
      <xdr:colOff>819150</xdr:colOff>
      <xdr:row>287</xdr:row>
      <xdr:rowOff>0</xdr:rowOff>
    </xdr:to>
    <xdr:pic>
      <xdr:nvPicPr>
        <xdr:cNvPr id="1693" name="Picture 7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5910500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3</xdr:col>
      <xdr:colOff>514350</xdr:colOff>
      <xdr:row>4</xdr:row>
      <xdr:rowOff>0</xdr:rowOff>
    </xdr:to>
    <xdr:pic>
      <xdr:nvPicPr>
        <xdr:cNvPr id="1694" name="Picture 1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5"/>
  <sheetViews>
    <sheetView tabSelected="1" zoomScaleNormal="100" workbookViewId="0">
      <selection activeCell="F2" sqref="F2:G2"/>
    </sheetView>
  </sheetViews>
  <sheetFormatPr defaultRowHeight="12.75"/>
  <cols>
    <col min="1" max="1" width="0.85546875" style="7" customWidth="1"/>
    <col min="2" max="2" width="4.42578125" style="7" customWidth="1"/>
    <col min="3" max="3" width="16.7109375" style="7" customWidth="1"/>
    <col min="4" max="4" width="16.140625" style="7" customWidth="1"/>
    <col min="5" max="5" width="22.42578125" style="7" customWidth="1"/>
    <col min="6" max="6" width="12.7109375" style="7" customWidth="1"/>
    <col min="7" max="7" width="10.42578125" style="7" customWidth="1"/>
    <col min="8" max="8" width="12.42578125" style="7" customWidth="1"/>
    <col min="9" max="9" width="13.28515625" style="7" customWidth="1"/>
    <col min="10" max="10" width="2.5703125" style="7" customWidth="1"/>
    <col min="11" max="11" width="18.5703125" style="7" customWidth="1"/>
    <col min="12" max="16384" width="9.140625" style="7"/>
  </cols>
  <sheetData>
    <row r="1" spans="1:11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12" t="s">
        <v>6</v>
      </c>
      <c r="F2" s="188"/>
      <c r="G2" s="189"/>
      <c r="H2" s="12" t="s">
        <v>7</v>
      </c>
      <c r="I2" s="54">
        <v>24</v>
      </c>
      <c r="J2" s="2"/>
      <c r="K2" s="2"/>
    </row>
    <row r="3" spans="1:11" ht="3" customHeight="1">
      <c r="A3" s="2"/>
      <c r="B3" s="2"/>
      <c r="C3" s="2"/>
      <c r="D3" s="2"/>
      <c r="E3" s="13"/>
      <c r="F3" s="2"/>
      <c r="G3" s="2"/>
      <c r="H3" s="13"/>
      <c r="I3" s="6"/>
      <c r="J3" s="2"/>
      <c r="K3" s="2"/>
    </row>
    <row r="4" spans="1:11">
      <c r="A4" s="2"/>
      <c r="B4" s="2"/>
      <c r="C4" s="2"/>
      <c r="D4" s="2"/>
      <c r="E4" s="13"/>
      <c r="F4" s="188"/>
      <c r="G4" s="189"/>
      <c r="H4" s="12" t="s">
        <v>8</v>
      </c>
      <c r="I4" s="54">
        <v>5</v>
      </c>
      <c r="J4" s="2"/>
      <c r="K4" s="2"/>
    </row>
    <row r="5" spans="1:11" ht="3" customHeight="1">
      <c r="A5" s="2"/>
      <c r="B5" s="2"/>
      <c r="C5" s="2"/>
      <c r="D5" s="2"/>
      <c r="E5" s="13"/>
      <c r="F5" s="2"/>
      <c r="G5" s="2"/>
      <c r="H5" s="12"/>
      <c r="I5" s="6"/>
      <c r="J5" s="2"/>
      <c r="K5" s="2"/>
    </row>
    <row r="6" spans="1:11" ht="12.75" customHeight="1">
      <c r="A6" s="2"/>
      <c r="B6" s="197" t="s">
        <v>389</v>
      </c>
      <c r="C6" s="197"/>
      <c r="D6" s="197"/>
      <c r="E6" s="12" t="s">
        <v>360</v>
      </c>
      <c r="F6" s="188"/>
      <c r="G6" s="189"/>
      <c r="H6" s="37" t="s">
        <v>392</v>
      </c>
      <c r="I6" s="55">
        <v>0.8</v>
      </c>
      <c r="J6" s="2"/>
      <c r="K6" s="2"/>
    </row>
    <row r="7" spans="1:11" ht="3" customHeight="1">
      <c r="A7" s="2"/>
      <c r="B7" s="197"/>
      <c r="C7" s="197"/>
      <c r="D7" s="197"/>
      <c r="E7" s="13"/>
      <c r="F7" s="6"/>
      <c r="G7" s="6"/>
      <c r="H7" s="36"/>
      <c r="I7" s="5"/>
      <c r="J7" s="2"/>
      <c r="K7" s="2"/>
    </row>
    <row r="8" spans="1:11" ht="12.75" customHeight="1">
      <c r="A8" s="2"/>
      <c r="B8" s="197"/>
      <c r="C8" s="197"/>
      <c r="D8" s="197"/>
      <c r="E8" s="12" t="s">
        <v>361</v>
      </c>
      <c r="F8" s="188"/>
      <c r="G8" s="189"/>
      <c r="H8" s="37" t="s">
        <v>379</v>
      </c>
      <c r="I8" s="125" t="s">
        <v>380</v>
      </c>
      <c r="J8" s="2"/>
      <c r="K8" s="2"/>
    </row>
    <row r="9" spans="1:11" ht="3" customHeight="1">
      <c r="A9" s="2"/>
      <c r="B9" s="197"/>
      <c r="C9" s="197"/>
      <c r="D9" s="197"/>
      <c r="E9" s="12"/>
      <c r="F9" s="2"/>
      <c r="G9" s="2"/>
      <c r="H9" s="13"/>
      <c r="I9" s="2"/>
      <c r="J9" s="2"/>
      <c r="K9" s="2"/>
    </row>
    <row r="10" spans="1:11" ht="12.75" customHeight="1">
      <c r="A10" s="2"/>
      <c r="B10" s="197"/>
      <c r="C10" s="197"/>
      <c r="D10" s="197"/>
      <c r="E10" s="12" t="s">
        <v>9</v>
      </c>
      <c r="F10" s="53"/>
      <c r="G10" s="2"/>
      <c r="H10" s="12" t="s">
        <v>138</v>
      </c>
      <c r="I10" s="56">
        <v>20.399999999999999</v>
      </c>
      <c r="J10" s="2"/>
      <c r="K10" s="2"/>
    </row>
    <row r="11" spans="1:11" ht="7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12" t="s">
        <v>11</v>
      </c>
      <c r="D12" s="9" t="s">
        <v>388</v>
      </c>
      <c r="E12" s="9"/>
      <c r="F12" s="2"/>
      <c r="G12" s="2"/>
      <c r="H12" s="12" t="s">
        <v>34</v>
      </c>
      <c r="I12" s="6">
        <v>10</v>
      </c>
      <c r="J12" s="2"/>
      <c r="K12" s="2"/>
    </row>
    <row r="13" spans="1:11" ht="3" customHeight="1">
      <c r="A13" s="2"/>
      <c r="B13" s="2"/>
      <c r="C13" s="12"/>
      <c r="D13" s="2"/>
      <c r="E13" s="2"/>
      <c r="F13" s="2"/>
      <c r="G13" s="2"/>
      <c r="H13" s="12"/>
      <c r="I13" s="6"/>
      <c r="J13" s="2"/>
      <c r="K13" s="2"/>
    </row>
    <row r="14" spans="1:11">
      <c r="A14" s="2"/>
      <c r="B14" s="2"/>
      <c r="C14" s="12" t="s">
        <v>60</v>
      </c>
      <c r="D14" s="188"/>
      <c r="E14" s="189"/>
      <c r="F14" s="2"/>
      <c r="G14" s="190" t="s">
        <v>367</v>
      </c>
      <c r="H14" s="190"/>
      <c r="I14" s="190"/>
      <c r="J14" s="2"/>
      <c r="K14" s="2"/>
    </row>
    <row r="15" spans="1:11" ht="3" customHeight="1">
      <c r="A15" s="2"/>
      <c r="B15" s="2"/>
      <c r="C15" s="12"/>
      <c r="D15" s="9"/>
      <c r="E15" s="9"/>
      <c r="F15" s="2"/>
      <c r="G15" s="190"/>
      <c r="H15" s="190"/>
      <c r="I15" s="190"/>
      <c r="J15" s="2"/>
      <c r="K15" s="2"/>
    </row>
    <row r="16" spans="1:11">
      <c r="A16" s="2"/>
      <c r="B16" s="2"/>
      <c r="C16" s="12" t="s">
        <v>10</v>
      </c>
      <c r="D16" s="188"/>
      <c r="E16" s="189"/>
      <c r="F16" s="2"/>
      <c r="G16" s="190"/>
      <c r="H16" s="190"/>
      <c r="I16" s="190"/>
      <c r="J16" s="2"/>
      <c r="K16" s="2"/>
    </row>
    <row r="17" spans="1:11" ht="6" customHeight="1">
      <c r="A17" s="2"/>
      <c r="B17" s="2"/>
      <c r="C17" s="2"/>
      <c r="D17" s="2"/>
      <c r="E17" s="2"/>
      <c r="F17" s="2"/>
      <c r="G17" s="191"/>
      <c r="H17" s="191"/>
      <c r="I17" s="191"/>
      <c r="J17" s="2"/>
      <c r="K17" s="2"/>
    </row>
    <row r="18" spans="1:11" ht="12.75" customHeight="1">
      <c r="A18" s="2"/>
      <c r="B18" s="198" t="s">
        <v>589</v>
      </c>
      <c r="C18" s="192"/>
      <c r="D18" s="192"/>
      <c r="E18" s="163"/>
      <c r="F18" s="192" t="s">
        <v>64</v>
      </c>
      <c r="G18" s="192"/>
      <c r="H18" s="192" t="s">
        <v>65</v>
      </c>
      <c r="I18" s="193"/>
      <c r="J18" s="2"/>
      <c r="K18" s="80" t="s">
        <v>380</v>
      </c>
    </row>
    <row r="19" spans="1:11" ht="10.5" customHeight="1">
      <c r="A19" s="2"/>
      <c r="B19" s="18" t="s">
        <v>0</v>
      </c>
      <c r="C19" s="19" t="s">
        <v>1</v>
      </c>
      <c r="D19" s="19" t="s">
        <v>33</v>
      </c>
      <c r="E19" s="19"/>
      <c r="F19" s="21" t="s">
        <v>26</v>
      </c>
      <c r="G19" s="21" t="s">
        <v>27</v>
      </c>
      <c r="H19" s="21" t="s">
        <v>26</v>
      </c>
      <c r="I19" s="79" t="s">
        <v>27</v>
      </c>
      <c r="J19" s="2"/>
      <c r="K19" s="80" t="s">
        <v>381</v>
      </c>
    </row>
    <row r="20" spans="1:11">
      <c r="A20" s="2"/>
      <c r="B20" s="93">
        <v>1</v>
      </c>
      <c r="C20" s="94" t="s">
        <v>388</v>
      </c>
      <c r="D20" s="94" t="s">
        <v>54</v>
      </c>
      <c r="E20" s="94"/>
      <c r="F20" s="95">
        <v>0.13</v>
      </c>
      <c r="G20" s="95">
        <f>SUM(F20)</f>
        <v>0.13</v>
      </c>
      <c r="H20" s="95">
        <v>0.22</v>
      </c>
      <c r="I20" s="95">
        <f>SUM(H20)</f>
        <v>0.22</v>
      </c>
      <c r="J20" s="2"/>
      <c r="K20" s="80"/>
    </row>
    <row r="21" spans="1:11" ht="12.75" customHeight="1">
      <c r="A21" s="2"/>
      <c r="B21" s="14"/>
      <c r="C21" s="14"/>
      <c r="D21" s="14"/>
      <c r="E21" s="14"/>
      <c r="F21" s="23" t="s">
        <v>352</v>
      </c>
      <c r="G21" s="92">
        <f>G20</f>
        <v>0.13</v>
      </c>
      <c r="H21" s="23" t="s">
        <v>353</v>
      </c>
      <c r="I21" s="92">
        <f>I20</f>
        <v>0.22</v>
      </c>
      <c r="J21" s="2"/>
      <c r="K21" s="2"/>
    </row>
    <row r="22" spans="1:11" ht="9.75" customHeight="1">
      <c r="A22" s="2"/>
      <c r="B22" s="14"/>
      <c r="C22" s="14"/>
      <c r="D22" s="14"/>
      <c r="E22" s="14"/>
      <c r="F22" s="14"/>
      <c r="G22" s="14"/>
      <c r="H22" s="14"/>
      <c r="I22" s="14"/>
      <c r="J22" s="2"/>
      <c r="K22" s="2"/>
    </row>
    <row r="23" spans="1:11" ht="9.75" customHeight="1">
      <c r="A23" s="2"/>
      <c r="B23" s="14"/>
      <c r="C23" s="14"/>
      <c r="D23" s="14"/>
      <c r="E23" s="14"/>
      <c r="F23" s="14"/>
      <c r="G23" s="14"/>
      <c r="H23" s="14"/>
      <c r="I23" s="14"/>
      <c r="J23" s="2"/>
      <c r="K23" s="2"/>
    </row>
    <row r="24" spans="1:11" ht="12.75" customHeight="1">
      <c r="A24" s="2"/>
      <c r="B24" s="196" t="s">
        <v>588</v>
      </c>
      <c r="C24" s="194"/>
      <c r="D24" s="194"/>
      <c r="E24" s="161"/>
      <c r="F24" s="194" t="s">
        <v>3</v>
      </c>
      <c r="G24" s="194"/>
      <c r="H24" s="194" t="s">
        <v>4</v>
      </c>
      <c r="I24" s="195"/>
      <c r="J24" s="2"/>
      <c r="K24" s="2"/>
    </row>
    <row r="25" spans="1:11">
      <c r="A25" s="2"/>
      <c r="B25" s="112"/>
      <c r="C25" s="14" t="s">
        <v>12</v>
      </c>
      <c r="D25" s="180" t="s">
        <v>15</v>
      </c>
      <c r="E25" s="180"/>
      <c r="F25" s="91">
        <v>1.6E-2</v>
      </c>
      <c r="G25" s="91" t="str">
        <f t="shared" ref="G25:G39" si="0">IF(B25&gt;0, B25*F25, "")</f>
        <v/>
      </c>
      <c r="H25" s="91">
        <v>2.3E-2</v>
      </c>
      <c r="I25" s="91" t="str">
        <f t="shared" ref="I25:I39" si="1">IF(B25&gt;0, B25*H25, "")</f>
        <v/>
      </c>
      <c r="J25" s="2"/>
      <c r="K25" s="2"/>
    </row>
    <row r="26" spans="1:11">
      <c r="A26" s="2"/>
      <c r="B26" s="57"/>
      <c r="C26" s="14" t="s">
        <v>13</v>
      </c>
      <c r="D26" s="180" t="s">
        <v>16</v>
      </c>
      <c r="E26" s="180"/>
      <c r="F26" s="91">
        <v>0.02</v>
      </c>
      <c r="G26" s="91" t="str">
        <f t="shared" si="0"/>
        <v/>
      </c>
      <c r="H26" s="91">
        <v>2.5000000000000001E-2</v>
      </c>
      <c r="I26" s="91" t="str">
        <f t="shared" si="1"/>
        <v/>
      </c>
      <c r="J26" s="2"/>
      <c r="K26" s="2"/>
    </row>
    <row r="27" spans="1:11">
      <c r="A27" s="2"/>
      <c r="B27" s="57"/>
      <c r="C27" s="14" t="s">
        <v>19</v>
      </c>
      <c r="D27" s="180" t="s">
        <v>16</v>
      </c>
      <c r="E27" s="180"/>
      <c r="F27" s="91">
        <v>0.02</v>
      </c>
      <c r="G27" s="91" t="str">
        <f t="shared" si="0"/>
        <v/>
      </c>
      <c r="H27" s="91">
        <v>0.05</v>
      </c>
      <c r="I27" s="91" t="str">
        <f t="shared" si="1"/>
        <v/>
      </c>
      <c r="J27" s="2"/>
      <c r="K27" s="2"/>
    </row>
    <row r="28" spans="1:11">
      <c r="A28" s="2"/>
      <c r="B28" s="57"/>
      <c r="C28" s="14" t="s">
        <v>397</v>
      </c>
      <c r="D28" s="180" t="s">
        <v>398</v>
      </c>
      <c r="E28" s="180"/>
      <c r="F28" s="91">
        <v>2.5000000000000001E-2</v>
      </c>
      <c r="G28" s="91" t="str">
        <f t="shared" si="0"/>
        <v/>
      </c>
      <c r="H28" s="91">
        <v>2.5000000000000001E-2</v>
      </c>
      <c r="I28" s="91" t="str">
        <f t="shared" si="1"/>
        <v/>
      </c>
      <c r="J28" s="2"/>
      <c r="K28" s="2"/>
    </row>
    <row r="29" spans="1:11">
      <c r="A29" s="2"/>
      <c r="B29" s="57"/>
      <c r="C29" s="14" t="s">
        <v>397</v>
      </c>
      <c r="D29" s="90" t="s">
        <v>414</v>
      </c>
      <c r="E29" s="90"/>
      <c r="F29" s="91">
        <v>1.4999999999999999E-2</v>
      </c>
      <c r="G29" s="91" t="str">
        <f t="shared" si="0"/>
        <v/>
      </c>
      <c r="H29" s="91">
        <v>0.21</v>
      </c>
      <c r="I29" s="91" t="str">
        <f t="shared" si="1"/>
        <v/>
      </c>
      <c r="J29" s="2"/>
      <c r="K29" s="2"/>
    </row>
    <row r="30" spans="1:11">
      <c r="A30" s="2"/>
      <c r="B30" s="57"/>
      <c r="C30" s="14" t="s">
        <v>370</v>
      </c>
      <c r="D30" s="180" t="s">
        <v>17</v>
      </c>
      <c r="E30" s="180"/>
      <c r="F30" s="91">
        <v>0.06</v>
      </c>
      <c r="G30" s="91" t="str">
        <f t="shared" si="0"/>
        <v/>
      </c>
      <c r="H30" s="91">
        <v>0.1</v>
      </c>
      <c r="I30" s="91" t="str">
        <f t="shared" si="1"/>
        <v/>
      </c>
      <c r="J30" s="2"/>
      <c r="K30" s="2"/>
    </row>
    <row r="31" spans="1:11">
      <c r="A31" s="2"/>
      <c r="B31" s="57"/>
      <c r="C31" s="14" t="s">
        <v>14</v>
      </c>
      <c r="D31" s="180" t="s">
        <v>18</v>
      </c>
      <c r="E31" s="180"/>
      <c r="F31" s="91">
        <v>1.4999999999999999E-2</v>
      </c>
      <c r="G31" s="91" t="str">
        <f t="shared" si="0"/>
        <v/>
      </c>
      <c r="H31" s="91">
        <v>1.4999999999999999E-2</v>
      </c>
      <c r="I31" s="91" t="str">
        <f t="shared" si="1"/>
        <v/>
      </c>
      <c r="J31" s="2"/>
      <c r="K31" s="2"/>
    </row>
    <row r="32" spans="1:11">
      <c r="A32" s="2"/>
      <c r="B32" s="57"/>
      <c r="C32" s="14" t="s">
        <v>369</v>
      </c>
      <c r="D32" s="180" t="s">
        <v>391</v>
      </c>
      <c r="E32" s="180"/>
      <c r="F32" s="91">
        <v>0.06</v>
      </c>
      <c r="G32" s="91" t="str">
        <f t="shared" si="0"/>
        <v/>
      </c>
      <c r="H32" s="91">
        <v>0.06</v>
      </c>
      <c r="I32" s="91" t="str">
        <f t="shared" si="1"/>
        <v/>
      </c>
      <c r="J32" s="2"/>
      <c r="K32" s="2"/>
    </row>
    <row r="33" spans="1:11">
      <c r="A33" s="135"/>
      <c r="B33" s="130"/>
      <c r="C33" s="137" t="s">
        <v>402</v>
      </c>
      <c r="D33" s="90" t="s">
        <v>403</v>
      </c>
      <c r="E33" s="90"/>
      <c r="F33" s="91">
        <v>2.5000000000000001E-2</v>
      </c>
      <c r="G33" s="91" t="str">
        <f t="shared" si="0"/>
        <v/>
      </c>
      <c r="H33" s="91">
        <v>3.5000000000000003E-2</v>
      </c>
      <c r="I33" s="91" t="str">
        <f t="shared" si="1"/>
        <v/>
      </c>
      <c r="J33" s="2"/>
      <c r="K33" s="2"/>
    </row>
    <row r="34" spans="1:11">
      <c r="A34" s="2"/>
      <c r="B34" s="136"/>
      <c r="C34" s="137" t="s">
        <v>402</v>
      </c>
      <c r="D34" s="90" t="s">
        <v>406</v>
      </c>
      <c r="E34" s="90"/>
      <c r="F34" s="91">
        <v>0.01</v>
      </c>
      <c r="G34" s="91" t="str">
        <f t="shared" si="0"/>
        <v/>
      </c>
      <c r="H34" s="91">
        <v>0.13500000000000001</v>
      </c>
      <c r="I34" s="91" t="str">
        <f t="shared" si="1"/>
        <v/>
      </c>
      <c r="J34" s="2"/>
      <c r="K34" s="2"/>
    </row>
    <row r="35" spans="1:11">
      <c r="A35" s="2"/>
      <c r="B35" s="136"/>
      <c r="C35" s="137" t="s">
        <v>399</v>
      </c>
      <c r="D35" s="90" t="s">
        <v>400</v>
      </c>
      <c r="E35" s="90"/>
      <c r="F35" s="91">
        <v>2.5000000000000001E-2</v>
      </c>
      <c r="G35" s="91" t="str">
        <f t="shared" si="0"/>
        <v/>
      </c>
      <c r="H35" s="91">
        <v>2.5000000000000001E-2</v>
      </c>
      <c r="I35" s="91" t="str">
        <f t="shared" si="1"/>
        <v/>
      </c>
      <c r="J35" s="2"/>
      <c r="K35" s="2"/>
    </row>
    <row r="36" spans="1:11">
      <c r="A36" s="135"/>
      <c r="B36" s="130"/>
      <c r="C36" s="137" t="s">
        <v>399</v>
      </c>
      <c r="D36" s="90" t="s">
        <v>407</v>
      </c>
      <c r="E36" s="90"/>
      <c r="F36" s="91">
        <v>0.01</v>
      </c>
      <c r="G36" s="91" t="str">
        <f t="shared" si="0"/>
        <v/>
      </c>
      <c r="H36" s="91">
        <v>0.215</v>
      </c>
      <c r="I36" s="91" t="str">
        <f t="shared" si="1"/>
        <v/>
      </c>
      <c r="J36" s="2"/>
      <c r="K36" s="2"/>
    </row>
    <row r="37" spans="1:11">
      <c r="A37" s="2"/>
      <c r="B37" s="57"/>
      <c r="C37" s="14" t="s">
        <v>395</v>
      </c>
      <c r="D37" s="90" t="s">
        <v>396</v>
      </c>
      <c r="E37" s="90"/>
      <c r="F37" s="91">
        <v>2.5000000000000001E-2</v>
      </c>
      <c r="G37" s="91" t="str">
        <f t="shared" si="0"/>
        <v/>
      </c>
      <c r="H37" s="91">
        <v>2.5000000000000001E-2</v>
      </c>
      <c r="I37" s="91" t="str">
        <f t="shared" si="1"/>
        <v/>
      </c>
      <c r="J37" s="2"/>
      <c r="K37" s="2"/>
    </row>
    <row r="38" spans="1:11">
      <c r="A38" s="2"/>
      <c r="B38" s="57"/>
      <c r="C38" s="14" t="s">
        <v>393</v>
      </c>
      <c r="D38" s="90" t="s">
        <v>394</v>
      </c>
      <c r="E38" s="90"/>
      <c r="F38" s="91">
        <v>0.03</v>
      </c>
      <c r="G38" s="91" t="str">
        <f t="shared" si="0"/>
        <v/>
      </c>
      <c r="H38" s="91">
        <v>0.03</v>
      </c>
      <c r="I38" s="91" t="str">
        <f t="shared" si="1"/>
        <v/>
      </c>
      <c r="J38" s="2"/>
      <c r="K38" s="2"/>
    </row>
    <row r="39" spans="1:11">
      <c r="A39" s="2"/>
      <c r="B39" s="57"/>
      <c r="C39" s="14" t="s">
        <v>401</v>
      </c>
      <c r="D39" s="90" t="s">
        <v>404</v>
      </c>
      <c r="E39" s="90"/>
      <c r="F39" s="91">
        <v>0.04</v>
      </c>
      <c r="G39" s="91" t="str">
        <f t="shared" si="0"/>
        <v/>
      </c>
      <c r="H39" s="91">
        <v>0.04</v>
      </c>
      <c r="I39" s="91" t="str">
        <f t="shared" si="1"/>
        <v/>
      </c>
      <c r="J39" s="2"/>
      <c r="K39" s="2"/>
    </row>
    <row r="40" spans="1:11">
      <c r="A40" s="2"/>
      <c r="B40" s="96"/>
      <c r="C40" s="97"/>
      <c r="D40" s="181"/>
      <c r="E40" s="181"/>
      <c r="F40" s="98"/>
      <c r="G40" s="98"/>
      <c r="H40" s="98"/>
      <c r="I40" s="98"/>
      <c r="J40" s="2"/>
      <c r="K40" s="2"/>
    </row>
    <row r="41" spans="1:11">
      <c r="A41" s="2"/>
      <c r="B41" s="14"/>
      <c r="C41" s="14"/>
      <c r="D41" s="14"/>
      <c r="E41" s="119" t="s">
        <v>385</v>
      </c>
      <c r="F41" s="23" t="s">
        <v>55</v>
      </c>
      <c r="G41" s="92">
        <f>SUM(G25:G39)</f>
        <v>0</v>
      </c>
      <c r="H41" s="23" t="s">
        <v>56</v>
      </c>
      <c r="I41" s="92">
        <f>SUM(I25:I39)</f>
        <v>0</v>
      </c>
      <c r="J41" s="2"/>
      <c r="K41" s="2"/>
    </row>
    <row r="42" spans="1:11" ht="12.75" customHeight="1">
      <c r="A42" s="2"/>
      <c r="B42" s="3"/>
      <c r="C42" s="3"/>
      <c r="D42" s="3"/>
      <c r="E42" s="141" t="s">
        <v>405</v>
      </c>
      <c r="F42" s="3"/>
      <c r="G42" s="3"/>
      <c r="H42" s="3"/>
      <c r="I42" s="3"/>
      <c r="J42" s="2"/>
      <c r="K42" s="2"/>
    </row>
    <row r="43" spans="1:11" ht="12.75" customHeight="1">
      <c r="A43" s="2"/>
      <c r="B43" s="3"/>
      <c r="C43" s="3"/>
      <c r="D43" s="3"/>
      <c r="E43" s="119"/>
      <c r="F43" s="3"/>
      <c r="G43" s="3"/>
      <c r="H43" s="3"/>
      <c r="I43" s="3"/>
      <c r="J43" s="2"/>
      <c r="K43" s="2"/>
    </row>
    <row r="44" spans="1:11" ht="12.75" customHeight="1">
      <c r="A44" s="2"/>
      <c r="B44" s="196" t="s">
        <v>338</v>
      </c>
      <c r="C44" s="194"/>
      <c r="D44" s="194"/>
      <c r="E44" s="161"/>
      <c r="F44" s="194" t="s">
        <v>3</v>
      </c>
      <c r="G44" s="194"/>
      <c r="H44" s="194" t="s">
        <v>4</v>
      </c>
      <c r="I44" s="195"/>
      <c r="J44" s="2"/>
      <c r="K44" s="2"/>
    </row>
    <row r="45" spans="1:11">
      <c r="A45" s="2"/>
      <c r="B45" s="112"/>
      <c r="C45" s="14" t="s">
        <v>35</v>
      </c>
      <c r="D45" s="14" t="s">
        <v>43</v>
      </c>
      <c r="E45" s="14"/>
      <c r="F45" s="83">
        <v>3.2499999999999999E-4</v>
      </c>
      <c r="G45" s="83" t="str">
        <f>IF(B45&gt;0, F45*B45, "")</f>
        <v/>
      </c>
      <c r="H45" s="83">
        <v>3.2499999999999999E-4</v>
      </c>
      <c r="I45" s="83" t="str">
        <f>IF(B45&gt;0, H45*B45, "")</f>
        <v/>
      </c>
      <c r="J45" s="2"/>
      <c r="K45" s="2"/>
    </row>
    <row r="46" spans="1:11">
      <c r="A46" s="2"/>
      <c r="B46" s="57"/>
      <c r="C46" s="14" t="s">
        <v>36</v>
      </c>
      <c r="D46" s="14" t="s">
        <v>44</v>
      </c>
      <c r="E46" s="14"/>
      <c r="F46" s="83">
        <v>3.2499999999999999E-4</v>
      </c>
      <c r="G46" s="83" t="str">
        <f t="shared" ref="G46:G56" si="2">IF(B46&gt;0, F46*B46, "")</f>
        <v/>
      </c>
      <c r="H46" s="83">
        <v>3.2499999999999999E-4</v>
      </c>
      <c r="I46" s="83" t="str">
        <f>IF(B46&gt;0, H46*B46, "")</f>
        <v/>
      </c>
      <c r="J46" s="2"/>
      <c r="K46" s="2"/>
    </row>
    <row r="47" spans="1:11">
      <c r="A47" s="2"/>
      <c r="B47" s="57"/>
      <c r="C47" s="14" t="s">
        <v>37</v>
      </c>
      <c r="D47" s="14" t="s">
        <v>45</v>
      </c>
      <c r="E47" s="14"/>
      <c r="F47" s="83">
        <v>3.2499999999999999E-4</v>
      </c>
      <c r="G47" s="83" t="str">
        <f t="shared" si="2"/>
        <v/>
      </c>
      <c r="H47" s="83">
        <v>3.2499999999999999E-4</v>
      </c>
      <c r="I47" s="83" t="str">
        <f t="shared" ref="I47:I61" si="3">IF(B47&gt;0, H47*B47, "")</f>
        <v/>
      </c>
      <c r="J47" s="2"/>
      <c r="K47" s="2"/>
    </row>
    <row r="48" spans="1:11">
      <c r="A48" s="2"/>
      <c r="B48" s="57"/>
      <c r="C48" s="14" t="s">
        <v>38</v>
      </c>
      <c r="D48" s="14" t="s">
        <v>46</v>
      </c>
      <c r="E48" s="14"/>
      <c r="F48" s="83">
        <v>3.2499999999999999E-4</v>
      </c>
      <c r="G48" s="83" t="str">
        <f t="shared" si="2"/>
        <v/>
      </c>
      <c r="H48" s="83">
        <v>3.2499999999999999E-4</v>
      </c>
      <c r="I48" s="83" t="str">
        <f t="shared" si="3"/>
        <v/>
      </c>
      <c r="J48" s="2"/>
      <c r="K48" s="2"/>
    </row>
    <row r="49" spans="1:11">
      <c r="A49" s="2"/>
      <c r="B49" s="57"/>
      <c r="C49" s="14" t="s">
        <v>552</v>
      </c>
      <c r="D49" s="14" t="s">
        <v>553</v>
      </c>
      <c r="E49" s="14"/>
      <c r="F49" s="83">
        <v>3.2499999999999999E-4</v>
      </c>
      <c r="G49" s="83" t="str">
        <f>IF(B49&gt;0, F49*B49, "")</f>
        <v/>
      </c>
      <c r="H49" s="83">
        <v>3.2499999999999999E-4</v>
      </c>
      <c r="I49" s="83" t="str">
        <f>IF(B49&gt;0, H49*B49, "")</f>
        <v/>
      </c>
      <c r="J49" s="2"/>
      <c r="K49" s="2"/>
    </row>
    <row r="50" spans="1:11">
      <c r="A50" s="2"/>
      <c r="B50" s="57"/>
      <c r="C50" s="14" t="s">
        <v>412</v>
      </c>
      <c r="D50" s="14" t="s">
        <v>413</v>
      </c>
      <c r="E50" s="14"/>
      <c r="F50" s="83">
        <v>3.2499999999999999E-4</v>
      </c>
      <c r="G50" s="83" t="str">
        <f t="shared" si="2"/>
        <v/>
      </c>
      <c r="H50" s="83">
        <v>3.2499999999999999E-4</v>
      </c>
      <c r="I50" s="83" t="str">
        <f t="shared" si="3"/>
        <v/>
      </c>
      <c r="J50" s="2"/>
      <c r="K50" s="2"/>
    </row>
    <row r="51" spans="1:11">
      <c r="A51" s="2"/>
      <c r="B51" s="57"/>
      <c r="C51" s="14" t="s">
        <v>39</v>
      </c>
      <c r="D51" s="14" t="s">
        <v>47</v>
      </c>
      <c r="E51" s="14"/>
      <c r="F51" s="83">
        <v>3.2499999999999999E-4</v>
      </c>
      <c r="G51" s="83" t="str">
        <f t="shared" si="2"/>
        <v/>
      </c>
      <c r="H51" s="83">
        <v>3.2499999999999999E-4</v>
      </c>
      <c r="I51" s="83" t="str">
        <f t="shared" si="3"/>
        <v/>
      </c>
      <c r="J51" s="2"/>
      <c r="K51" s="2"/>
    </row>
    <row r="52" spans="1:11">
      <c r="A52" s="2"/>
      <c r="B52" s="57"/>
      <c r="C52" s="14" t="s">
        <v>40</v>
      </c>
      <c r="D52" s="14" t="s">
        <v>48</v>
      </c>
      <c r="E52" s="14"/>
      <c r="F52" s="83">
        <v>3.2499999999999999E-4</v>
      </c>
      <c r="G52" s="83" t="str">
        <f t="shared" si="2"/>
        <v/>
      </c>
      <c r="H52" s="83">
        <v>1E-3</v>
      </c>
      <c r="I52" s="83" t="str">
        <f t="shared" si="3"/>
        <v/>
      </c>
      <c r="J52" s="2"/>
      <c r="K52" s="2"/>
    </row>
    <row r="53" spans="1:11">
      <c r="A53" s="2"/>
      <c r="B53" s="57"/>
      <c r="C53" s="14" t="s">
        <v>41</v>
      </c>
      <c r="D53" s="14" t="s">
        <v>49</v>
      </c>
      <c r="E53" s="14"/>
      <c r="F53" s="83">
        <v>3.2499999999999999E-4</v>
      </c>
      <c r="G53" s="83" t="str">
        <f t="shared" si="2"/>
        <v/>
      </c>
      <c r="H53" s="83">
        <v>1E-3</v>
      </c>
      <c r="I53" s="83" t="str">
        <f t="shared" si="3"/>
        <v/>
      </c>
      <c r="J53" s="2"/>
      <c r="K53" s="2"/>
    </row>
    <row r="54" spans="1:11">
      <c r="A54" s="2"/>
      <c r="B54" s="57"/>
      <c r="C54" s="14" t="s">
        <v>42</v>
      </c>
      <c r="D54" s="14" t="s">
        <v>50</v>
      </c>
      <c r="E54" s="14"/>
      <c r="F54" s="83">
        <v>3.2499999999999999E-4</v>
      </c>
      <c r="G54" s="83" t="str">
        <f t="shared" si="2"/>
        <v/>
      </c>
      <c r="H54" s="83">
        <v>1E-3</v>
      </c>
      <c r="I54" s="83" t="str">
        <f t="shared" si="3"/>
        <v/>
      </c>
      <c r="J54" s="2"/>
      <c r="K54" s="2"/>
    </row>
    <row r="55" spans="1:11">
      <c r="A55" s="2"/>
      <c r="B55" s="57"/>
      <c r="C55" s="14" t="s">
        <v>173</v>
      </c>
      <c r="D55" s="14" t="s">
        <v>158</v>
      </c>
      <c r="E55" s="14"/>
      <c r="F55" s="83">
        <v>3.2499999999999999E-4</v>
      </c>
      <c r="G55" s="83" t="str">
        <f t="shared" si="2"/>
        <v/>
      </c>
      <c r="H55" s="83">
        <v>1E-3</v>
      </c>
      <c r="I55" s="83" t="str">
        <f t="shared" si="3"/>
        <v/>
      </c>
      <c r="J55" s="2"/>
      <c r="K55" s="2"/>
    </row>
    <row r="56" spans="1:11">
      <c r="A56" s="2"/>
      <c r="B56" s="57"/>
      <c r="C56" s="14" t="s">
        <v>172</v>
      </c>
      <c r="D56" s="14" t="s">
        <v>51</v>
      </c>
      <c r="E56" s="14"/>
      <c r="F56" s="83">
        <v>3.2499999999999999E-4</v>
      </c>
      <c r="G56" s="83" t="str">
        <f t="shared" si="2"/>
        <v/>
      </c>
      <c r="H56" s="83">
        <v>1E-3</v>
      </c>
      <c r="I56" s="83" t="str">
        <f t="shared" si="3"/>
        <v/>
      </c>
      <c r="J56" s="2"/>
      <c r="K56" s="2"/>
    </row>
    <row r="57" spans="1:11">
      <c r="A57" s="2"/>
      <c r="B57" s="57"/>
      <c r="C57" s="14" t="s">
        <v>170</v>
      </c>
      <c r="D57" s="14" t="s">
        <v>52</v>
      </c>
      <c r="E57" s="14"/>
      <c r="F57" s="83">
        <v>3.2499999999999999E-4</v>
      </c>
      <c r="G57" s="83" t="str">
        <f>IF(B57&gt;0, F57*B57, "")</f>
        <v/>
      </c>
      <c r="H57" s="83">
        <v>3.2499999999999999E-4</v>
      </c>
      <c r="I57" s="83" t="str">
        <f t="shared" si="3"/>
        <v/>
      </c>
      <c r="J57" s="2"/>
      <c r="K57" s="2"/>
    </row>
    <row r="58" spans="1:11">
      <c r="A58" s="2"/>
      <c r="B58" s="57"/>
      <c r="C58" s="14" t="s">
        <v>171</v>
      </c>
      <c r="D58" s="14" t="s">
        <v>53</v>
      </c>
      <c r="E58" s="14"/>
      <c r="F58" s="83">
        <v>3.2499999999999999E-4</v>
      </c>
      <c r="G58" s="83" t="str">
        <f>IF(B58&gt;0, F58*B58, "")</f>
        <v/>
      </c>
      <c r="H58" s="83">
        <v>3.2499999999999999E-4</v>
      </c>
      <c r="I58" s="83" t="str">
        <f t="shared" si="3"/>
        <v/>
      </c>
      <c r="J58" s="2"/>
      <c r="K58" s="2"/>
    </row>
    <row r="59" spans="1:11">
      <c r="A59" s="2"/>
      <c r="B59" s="57"/>
      <c r="C59" s="14" t="s">
        <v>333</v>
      </c>
      <c r="D59" s="14" t="s">
        <v>363</v>
      </c>
      <c r="E59" s="14"/>
      <c r="F59" s="83">
        <v>3.2499999999999999E-4</v>
      </c>
      <c r="G59" s="83" t="str">
        <f>IF(B59&gt;0, F59*B59, "")</f>
        <v/>
      </c>
      <c r="H59" s="83">
        <v>2.3400000000000001E-3</v>
      </c>
      <c r="I59" s="83" t="str">
        <f t="shared" si="3"/>
        <v/>
      </c>
      <c r="J59" s="2"/>
      <c r="K59" s="2"/>
    </row>
    <row r="60" spans="1:11">
      <c r="A60" s="2"/>
      <c r="B60" s="57"/>
      <c r="C60" s="14" t="s">
        <v>334</v>
      </c>
      <c r="D60" s="14" t="s">
        <v>364</v>
      </c>
      <c r="E60" s="14"/>
      <c r="F60" s="83">
        <v>3.2499999999999999E-4</v>
      </c>
      <c r="G60" s="83" t="str">
        <f>IF(B60&gt;0, F60*B60, "")</f>
        <v/>
      </c>
      <c r="H60" s="83">
        <v>2.3400000000000001E-3</v>
      </c>
      <c r="I60" s="83" t="str">
        <f t="shared" si="3"/>
        <v/>
      </c>
      <c r="J60" s="2"/>
      <c r="K60" s="2"/>
    </row>
    <row r="61" spans="1:11">
      <c r="A61" s="2"/>
      <c r="B61" s="57"/>
      <c r="C61" s="14" t="s">
        <v>366</v>
      </c>
      <c r="D61" s="180" t="s">
        <v>365</v>
      </c>
      <c r="E61" s="180"/>
      <c r="F61" s="118"/>
      <c r="G61" s="83" t="str">
        <f>IF(B61&gt;0, F61*B61, "")</f>
        <v/>
      </c>
      <c r="H61" s="118"/>
      <c r="I61" s="83" t="str">
        <f t="shared" si="3"/>
        <v/>
      </c>
      <c r="J61" s="2"/>
      <c r="K61" s="2"/>
    </row>
    <row r="62" spans="1:11">
      <c r="A62" s="2"/>
      <c r="B62" s="89"/>
      <c r="C62" s="14"/>
      <c r="D62" s="90"/>
      <c r="E62" s="90"/>
      <c r="F62" s="83"/>
      <c r="G62" s="83"/>
      <c r="H62" s="83"/>
      <c r="I62" s="83"/>
      <c r="J62" s="2"/>
      <c r="K62" s="2"/>
    </row>
    <row r="63" spans="1:11">
      <c r="A63" s="2"/>
      <c r="B63" s="160">
        <f>B32+1</f>
        <v>1</v>
      </c>
      <c r="C63" s="97"/>
      <c r="D63" s="181" t="s">
        <v>368</v>
      </c>
      <c r="E63" s="181"/>
      <c r="F63" s="120">
        <v>0</v>
      </c>
      <c r="G63" s="99">
        <f>F63*B63</f>
        <v>0</v>
      </c>
      <c r="H63" s="120">
        <v>2.7E-2</v>
      </c>
      <c r="I63" s="99">
        <f>B63*H63</f>
        <v>2.7E-2</v>
      </c>
      <c r="J63" s="2"/>
      <c r="K63" s="2"/>
    </row>
    <row r="64" spans="1:11">
      <c r="A64" s="2"/>
      <c r="B64" s="14" t="s">
        <v>2</v>
      </c>
      <c r="C64" s="14" t="s">
        <v>336</v>
      </c>
      <c r="D64" s="14"/>
      <c r="E64" s="14"/>
      <c r="F64" s="23" t="s">
        <v>57</v>
      </c>
      <c r="G64" s="82">
        <f>SUM(G45:G63)</f>
        <v>0</v>
      </c>
      <c r="H64" s="23" t="s">
        <v>58</v>
      </c>
      <c r="I64" s="82">
        <f>SUM(I45:I63)</f>
        <v>2.7E-2</v>
      </c>
      <c r="J64" s="2"/>
      <c r="K64" s="2"/>
    </row>
    <row r="65" spans="1:11" ht="30" customHeight="1">
      <c r="A65" s="2"/>
      <c r="B65" s="51" t="s">
        <v>335</v>
      </c>
      <c r="C65" s="199" t="s">
        <v>337</v>
      </c>
      <c r="D65" s="199"/>
      <c r="E65" s="199"/>
      <c r="F65" s="123"/>
      <c r="G65" s="90"/>
      <c r="H65" s="123"/>
      <c r="I65" s="90"/>
      <c r="J65" s="2"/>
      <c r="K65" s="2"/>
    </row>
    <row r="66" spans="1:11" ht="9.75" customHeight="1">
      <c r="A66" s="2"/>
      <c r="B66" s="14"/>
      <c r="C66" s="14"/>
      <c r="D66" s="14"/>
      <c r="E66" s="14"/>
      <c r="F66" s="16"/>
      <c r="G66" s="16"/>
      <c r="H66" s="16"/>
      <c r="I66" s="14"/>
      <c r="J66" s="2"/>
      <c r="K66" s="2"/>
    </row>
    <row r="67" spans="1:11" ht="12.75" customHeight="1">
      <c r="A67" s="2"/>
      <c r="B67" s="200" t="s">
        <v>342</v>
      </c>
      <c r="C67" s="201"/>
      <c r="D67" s="201"/>
      <c r="E67" s="69"/>
      <c r="F67" s="50"/>
      <c r="G67" s="69" t="s">
        <v>64</v>
      </c>
      <c r="H67" s="50"/>
      <c r="I67" s="70" t="s">
        <v>65</v>
      </c>
      <c r="J67" s="10"/>
      <c r="K67" s="2"/>
    </row>
    <row r="68" spans="1:11" ht="10.5" customHeight="1">
      <c r="A68" s="2"/>
      <c r="B68" s="18" t="s">
        <v>25</v>
      </c>
      <c r="C68" s="19" t="s">
        <v>20</v>
      </c>
      <c r="D68" s="19" t="s">
        <v>33</v>
      </c>
      <c r="E68" s="19"/>
      <c r="F68" s="21"/>
      <c r="G68" s="19" t="s">
        <v>27</v>
      </c>
      <c r="H68" s="21"/>
      <c r="I68" s="20" t="s">
        <v>27</v>
      </c>
      <c r="J68" s="8"/>
      <c r="K68" s="2"/>
    </row>
    <row r="69" spans="1:11">
      <c r="A69" s="2"/>
      <c r="B69" s="89">
        <v>1</v>
      </c>
      <c r="C69" s="14" t="str">
        <f>IF(D106&lt;&gt;"", D106, "")</f>
        <v/>
      </c>
      <c r="D69" s="180" t="str">
        <f>IF(G106&lt;&gt;"", G106, "")</f>
        <v/>
      </c>
      <c r="E69" s="180"/>
      <c r="F69" s="14"/>
      <c r="G69" s="81">
        <f>G123</f>
        <v>0</v>
      </c>
      <c r="H69" s="14"/>
      <c r="I69" s="81">
        <f>I123</f>
        <v>0</v>
      </c>
      <c r="J69" s="2"/>
      <c r="K69" s="2"/>
    </row>
    <row r="70" spans="1:11">
      <c r="A70" s="2"/>
      <c r="B70" s="89">
        <v>2</v>
      </c>
      <c r="C70" s="14" t="str">
        <f>IF(D128&lt;&gt;"", D128, "")</f>
        <v/>
      </c>
      <c r="D70" s="180" t="str">
        <f>IF(G128&lt;&gt;"", G128, "")</f>
        <v/>
      </c>
      <c r="E70" s="180"/>
      <c r="F70" s="14"/>
      <c r="G70" s="81">
        <f>G145</f>
        <v>0</v>
      </c>
      <c r="H70" s="14"/>
      <c r="I70" s="81">
        <f>I145</f>
        <v>0</v>
      </c>
      <c r="J70" s="2"/>
      <c r="K70" s="2"/>
    </row>
    <row r="71" spans="1:11">
      <c r="A71" s="2"/>
      <c r="B71" s="89">
        <v>3</v>
      </c>
      <c r="C71" s="14" t="str">
        <f>IF(D153&lt;&gt;"", D153, "")</f>
        <v/>
      </c>
      <c r="D71" s="180" t="str">
        <f>IF(G153&lt;&gt;"", G153, "")</f>
        <v/>
      </c>
      <c r="E71" s="180"/>
      <c r="F71" s="14"/>
      <c r="G71" s="81">
        <f>G170</f>
        <v>0</v>
      </c>
      <c r="H71" s="14"/>
      <c r="I71" s="81">
        <f>I170</f>
        <v>0</v>
      </c>
      <c r="J71" s="2"/>
      <c r="K71" s="2"/>
    </row>
    <row r="72" spans="1:11">
      <c r="A72" s="2"/>
      <c r="B72" s="89">
        <v>4</v>
      </c>
      <c r="C72" s="14" t="str">
        <f>IF(D175&lt;&gt;"", D175, "")</f>
        <v/>
      </c>
      <c r="D72" s="180" t="str">
        <f>IF(G175&lt;&gt;"", G175, "")</f>
        <v/>
      </c>
      <c r="E72" s="180"/>
      <c r="F72" s="14"/>
      <c r="G72" s="81">
        <f>G192</f>
        <v>0</v>
      </c>
      <c r="H72" s="14"/>
      <c r="I72" s="81">
        <f>I192</f>
        <v>0</v>
      </c>
      <c r="J72" s="2"/>
      <c r="K72" s="2"/>
    </row>
    <row r="73" spans="1:11">
      <c r="A73" s="2"/>
      <c r="B73" s="89">
        <v>5</v>
      </c>
      <c r="C73" s="14" t="str">
        <f>IF(D200&lt;&gt;"", D200, "")</f>
        <v/>
      </c>
      <c r="D73" s="180" t="str">
        <f>IF(G200&lt;&gt;"", G200, "")</f>
        <v/>
      </c>
      <c r="E73" s="180"/>
      <c r="F73" s="14"/>
      <c r="G73" s="81">
        <f>G217</f>
        <v>0</v>
      </c>
      <c r="H73" s="14"/>
      <c r="I73" s="81">
        <f>I217</f>
        <v>0</v>
      </c>
      <c r="J73" s="2"/>
      <c r="K73" s="2"/>
    </row>
    <row r="74" spans="1:11">
      <c r="A74" s="2"/>
      <c r="B74" s="96">
        <v>6</v>
      </c>
      <c r="C74" s="97" t="str">
        <f>IF(D222&lt;&gt;"", D222, "")</f>
        <v/>
      </c>
      <c r="D74" s="181" t="str">
        <f>IF(G222&lt;&gt;"", G222, "")</f>
        <v/>
      </c>
      <c r="E74" s="181"/>
      <c r="F74" s="97"/>
      <c r="G74" s="100">
        <f>G239</f>
        <v>0</v>
      </c>
      <c r="H74" s="97"/>
      <c r="I74" s="100">
        <f>I239</f>
        <v>0</v>
      </c>
      <c r="J74" s="2"/>
      <c r="K74" s="2"/>
    </row>
    <row r="75" spans="1:11">
      <c r="A75" s="2"/>
      <c r="B75" s="14"/>
      <c r="C75" s="14"/>
      <c r="D75" s="14"/>
      <c r="E75" s="14"/>
      <c r="F75" s="23" t="s">
        <v>61</v>
      </c>
      <c r="G75" s="76">
        <f>SUM(G69:G74)</f>
        <v>0</v>
      </c>
      <c r="H75" s="23" t="s">
        <v>62</v>
      </c>
      <c r="I75" s="76">
        <f>SUM(I69:I74)</f>
        <v>0</v>
      </c>
      <c r="J75" s="2"/>
      <c r="K75" s="2"/>
    </row>
    <row r="76" spans="1:11" ht="6.75" customHeight="1">
      <c r="A76" s="2"/>
      <c r="B76" s="3"/>
      <c r="C76" s="3"/>
      <c r="D76" s="3"/>
      <c r="E76" s="3"/>
      <c r="F76" s="3"/>
      <c r="G76" s="3"/>
      <c r="H76" s="3"/>
      <c r="I76" s="3"/>
      <c r="J76" s="2"/>
      <c r="K76" s="2"/>
    </row>
    <row r="77" spans="1:11" ht="12.75" customHeight="1">
      <c r="A77" s="2"/>
      <c r="B77" s="200" t="s">
        <v>343</v>
      </c>
      <c r="C77" s="201"/>
      <c r="D77" s="201"/>
      <c r="E77" s="69"/>
      <c r="F77" s="50"/>
      <c r="G77" s="69" t="s">
        <v>64</v>
      </c>
      <c r="H77" s="50"/>
      <c r="I77" s="70" t="s">
        <v>65</v>
      </c>
      <c r="J77" s="2"/>
      <c r="K77" s="2"/>
    </row>
    <row r="78" spans="1:11" ht="10.5" customHeight="1">
      <c r="A78" s="2"/>
      <c r="B78" s="18" t="s">
        <v>25</v>
      </c>
      <c r="C78" s="19" t="s">
        <v>20</v>
      </c>
      <c r="D78" s="19" t="s">
        <v>33</v>
      </c>
      <c r="E78" s="19"/>
      <c r="F78" s="21"/>
      <c r="G78" s="19" t="s">
        <v>27</v>
      </c>
      <c r="H78" s="21"/>
      <c r="I78" s="20" t="s">
        <v>27</v>
      </c>
      <c r="J78" s="2"/>
      <c r="K78" s="2"/>
    </row>
    <row r="79" spans="1:11" ht="12.75" customHeight="1">
      <c r="A79" s="2"/>
      <c r="B79" s="89">
        <v>1</v>
      </c>
      <c r="C79" s="14" t="str">
        <f>IF(D246&lt;&gt;"", D246, "")</f>
        <v/>
      </c>
      <c r="D79" s="180" t="str">
        <f>IF(G246&lt;&gt;"", G246, "")</f>
        <v/>
      </c>
      <c r="E79" s="180"/>
      <c r="F79" s="14"/>
      <c r="G79" s="81">
        <f>G263</f>
        <v>0</v>
      </c>
      <c r="H79" s="14"/>
      <c r="I79" s="81">
        <f>I263</f>
        <v>0</v>
      </c>
      <c r="J79" s="2"/>
      <c r="K79" s="2"/>
    </row>
    <row r="80" spans="1:11" ht="12.75" customHeight="1">
      <c r="A80" s="2"/>
      <c r="B80" s="89">
        <v>2</v>
      </c>
      <c r="C80" s="14" t="str">
        <f>IF(D268&lt;&gt;"", D268, "")</f>
        <v/>
      </c>
      <c r="D80" s="180" t="str">
        <f>IF(G268&lt;&gt;"", G268, "")</f>
        <v/>
      </c>
      <c r="E80" s="180"/>
      <c r="F80" s="14"/>
      <c r="G80" s="81">
        <f>G285</f>
        <v>0</v>
      </c>
      <c r="H80" s="14"/>
      <c r="I80" s="81">
        <f>I285</f>
        <v>0</v>
      </c>
      <c r="J80" s="2"/>
      <c r="K80" s="2"/>
    </row>
    <row r="81" spans="1:14" ht="12.75" customHeight="1">
      <c r="A81" s="2"/>
      <c r="B81" s="89">
        <v>3</v>
      </c>
      <c r="C81" s="14" t="str">
        <f>IF(D292&lt;&gt;"", D292, "")</f>
        <v/>
      </c>
      <c r="D81" s="180" t="str">
        <f>IF(G292&lt;&gt;"", G292, "")</f>
        <v/>
      </c>
      <c r="E81" s="180"/>
      <c r="F81" s="14"/>
      <c r="G81" s="81">
        <f>G309</f>
        <v>0</v>
      </c>
      <c r="H81" s="14"/>
      <c r="I81" s="81">
        <f>I309</f>
        <v>0</v>
      </c>
      <c r="J81" s="2"/>
      <c r="K81" s="2"/>
    </row>
    <row r="82" spans="1:14" ht="17.25" customHeight="1">
      <c r="A82" s="2"/>
      <c r="B82" s="96">
        <v>4</v>
      </c>
      <c r="C82" s="97" t="str">
        <f>IF(D314&lt;&gt;"", D314, "")</f>
        <v/>
      </c>
      <c r="D82" s="181" t="str">
        <f>IF(G314&lt;&gt;"", G314, "")</f>
        <v/>
      </c>
      <c r="E82" s="181"/>
      <c r="F82" s="97"/>
      <c r="G82" s="100">
        <f>G331</f>
        <v>0</v>
      </c>
      <c r="H82" s="97"/>
      <c r="I82" s="100">
        <f>I331</f>
        <v>0</v>
      </c>
      <c r="J82" s="2"/>
      <c r="K82" s="2"/>
    </row>
    <row r="83" spans="1:14" ht="12.75" customHeight="1">
      <c r="A83" s="2"/>
      <c r="B83" s="14"/>
      <c r="C83" s="14"/>
      <c r="D83" s="14"/>
      <c r="E83" s="14"/>
      <c r="F83" s="23" t="s">
        <v>348</v>
      </c>
      <c r="G83" s="76">
        <f>SUM(G79:G82)</f>
        <v>0</v>
      </c>
      <c r="H83" s="23" t="s">
        <v>349</v>
      </c>
      <c r="I83" s="76">
        <f>SUM(I79:I82)</f>
        <v>0</v>
      </c>
      <c r="J83" s="2"/>
      <c r="K83" s="122"/>
    </row>
    <row r="84" spans="1:14" ht="16.5" customHeight="1">
      <c r="A84" s="2"/>
      <c r="B84" s="3"/>
      <c r="C84" s="3"/>
      <c r="D84" s="3"/>
      <c r="E84" s="3"/>
      <c r="F84" s="12"/>
      <c r="G84" s="76"/>
      <c r="H84" s="12"/>
      <c r="I84" s="76"/>
      <c r="J84" s="2"/>
      <c r="K84" s="122"/>
    </row>
    <row r="85" spans="1:14" ht="16.5" customHeight="1">
      <c r="A85" s="2"/>
      <c r="B85" s="102"/>
      <c r="C85" s="103" t="s">
        <v>354</v>
      </c>
      <c r="D85" s="164"/>
      <c r="E85" s="165"/>
      <c r="F85" s="165"/>
      <c r="G85" s="161" t="s">
        <v>64</v>
      </c>
      <c r="H85" s="161"/>
      <c r="I85" s="162" t="s">
        <v>65</v>
      </c>
      <c r="J85" s="2"/>
      <c r="K85" s="122"/>
    </row>
    <row r="86" spans="1:14" ht="12.75" customHeight="1">
      <c r="A86" s="2"/>
      <c r="B86" s="3"/>
      <c r="C86" s="3"/>
      <c r="D86" s="3"/>
      <c r="E86" s="3"/>
      <c r="F86" s="12" t="s">
        <v>355</v>
      </c>
      <c r="G86" s="81">
        <f>G21</f>
        <v>0.13</v>
      </c>
      <c r="H86" s="16"/>
      <c r="I86" s="81">
        <f>I21</f>
        <v>0.22</v>
      </c>
      <c r="J86" s="2"/>
      <c r="K86" s="122"/>
    </row>
    <row r="87" spans="1:14" ht="12.75" customHeight="1">
      <c r="A87" s="2"/>
      <c r="B87" s="3"/>
      <c r="C87" s="3"/>
      <c r="D87" s="3"/>
      <c r="E87" s="3"/>
      <c r="F87" s="12" t="s">
        <v>356</v>
      </c>
      <c r="G87" s="81">
        <f>G41</f>
        <v>0</v>
      </c>
      <c r="H87" s="16"/>
      <c r="I87" s="81">
        <f>I41</f>
        <v>0</v>
      </c>
      <c r="J87" s="2"/>
      <c r="K87" s="122"/>
    </row>
    <row r="88" spans="1:14" ht="12.75" customHeight="1">
      <c r="A88" s="2"/>
      <c r="B88" s="3"/>
      <c r="C88" s="3"/>
      <c r="D88" s="3"/>
      <c r="E88" s="3"/>
      <c r="F88" s="12" t="s">
        <v>357</v>
      </c>
      <c r="G88" s="81">
        <f>G64</f>
        <v>0</v>
      </c>
      <c r="H88" s="16"/>
      <c r="I88" s="81">
        <f>I64</f>
        <v>2.7E-2</v>
      </c>
      <c r="J88" s="2"/>
      <c r="K88" s="122"/>
    </row>
    <row r="89" spans="1:14" ht="12.75" customHeight="1">
      <c r="A89" s="2"/>
      <c r="B89" s="3"/>
      <c r="C89" s="3"/>
      <c r="D89" s="3"/>
      <c r="E89" s="3"/>
      <c r="F89" s="12" t="s">
        <v>358</v>
      </c>
      <c r="G89" s="81">
        <f>G75</f>
        <v>0</v>
      </c>
      <c r="H89" s="16"/>
      <c r="I89" s="81">
        <f>I75</f>
        <v>0</v>
      </c>
      <c r="J89" s="2"/>
      <c r="K89" s="122"/>
      <c r="L89" s="139"/>
    </row>
    <row r="90" spans="1:14" ht="12.75" customHeight="1">
      <c r="A90" s="2"/>
      <c r="B90" s="3"/>
      <c r="C90" s="3"/>
      <c r="D90" s="3"/>
      <c r="E90" s="3"/>
      <c r="F90" s="12" t="s">
        <v>359</v>
      </c>
      <c r="G90" s="116">
        <f>G83</f>
        <v>0</v>
      </c>
      <c r="H90" s="117"/>
      <c r="I90" s="116">
        <f>I83</f>
        <v>0</v>
      </c>
      <c r="J90" s="2"/>
      <c r="K90" s="122"/>
      <c r="L90" s="139"/>
    </row>
    <row r="91" spans="1:14" ht="3.75" customHeight="1">
      <c r="A91" s="2"/>
      <c r="B91" s="3"/>
      <c r="C91" s="3"/>
      <c r="D91" s="3"/>
      <c r="E91" s="3"/>
      <c r="F91" s="12"/>
      <c r="G91" s="76"/>
      <c r="H91" s="23"/>
      <c r="I91" s="76"/>
      <c r="J91" s="2"/>
      <c r="K91" s="122"/>
      <c r="L91" s="139"/>
    </row>
    <row r="92" spans="1:14" ht="12.75" customHeight="1">
      <c r="A92" s="2"/>
      <c r="B92" s="3"/>
      <c r="C92" s="12" t="s">
        <v>382</v>
      </c>
      <c r="D92" s="124" t="str">
        <f>IF(I8&lt;&gt;"", I8, "")</f>
        <v>Class B</v>
      </c>
      <c r="E92" s="3"/>
      <c r="F92" s="12" t="s">
        <v>28</v>
      </c>
      <c r="G92" s="82">
        <f>SUM(G86:G90)</f>
        <v>0.13</v>
      </c>
      <c r="H92" s="23" t="s">
        <v>29</v>
      </c>
      <c r="I92" s="76">
        <f>SUM(I86:I90)</f>
        <v>0.247</v>
      </c>
      <c r="J92" s="2"/>
      <c r="K92" s="142"/>
      <c r="L92" s="140"/>
      <c r="M92" s="140"/>
      <c r="N92" s="140"/>
    </row>
    <row r="93" spans="1:14">
      <c r="A93" s="2"/>
      <c r="B93" s="3"/>
      <c r="C93" s="12" t="s">
        <v>383</v>
      </c>
      <c r="D93" s="124">
        <f>IF(D92 = "Class A", SUM(B45:B58), IF(D92="Class B", SUM(B45:B52)+(B53*2)+SUM(B54:B58), ""))</f>
        <v>0</v>
      </c>
      <c r="E93" s="3"/>
      <c r="F93" s="12" t="s">
        <v>7</v>
      </c>
      <c r="G93" s="14">
        <f>I2</f>
        <v>24</v>
      </c>
      <c r="H93" s="23" t="s">
        <v>8</v>
      </c>
      <c r="I93" s="14">
        <f>I4</f>
        <v>5</v>
      </c>
      <c r="J93" s="2"/>
      <c r="K93" s="143"/>
      <c r="L93" s="139"/>
      <c r="M93" s="139"/>
      <c r="N93" s="139"/>
    </row>
    <row r="94" spans="1:14">
      <c r="A94" s="2"/>
      <c r="B94" s="3"/>
      <c r="C94" s="12" t="s">
        <v>384</v>
      </c>
      <c r="D94" s="124">
        <f>127+(127*B32)</f>
        <v>127</v>
      </c>
      <c r="E94" s="3"/>
      <c r="F94" s="12" t="s">
        <v>176</v>
      </c>
      <c r="G94" s="87">
        <f>ROUNDUP(G92*G93, 2)</f>
        <v>3.12</v>
      </c>
      <c r="H94" s="23" t="s">
        <v>177</v>
      </c>
      <c r="I94" s="87">
        <f>ROUNDUP((I93/60)*I92, 2)</f>
        <v>0.03</v>
      </c>
      <c r="J94" s="2"/>
      <c r="K94" s="143"/>
      <c r="L94" s="139"/>
      <c r="M94" s="139"/>
      <c r="N94" s="139"/>
    </row>
    <row r="95" spans="1:14" ht="4.5" customHeight="1">
      <c r="A95" s="2"/>
      <c r="B95" s="3"/>
      <c r="C95" s="3"/>
      <c r="D95" s="3"/>
      <c r="E95" s="3"/>
      <c r="F95" s="3"/>
      <c r="G95" s="14"/>
      <c r="H95" s="14"/>
      <c r="I95" s="14"/>
      <c r="J95" s="2"/>
      <c r="K95" s="143"/>
      <c r="L95" s="139"/>
      <c r="M95" s="139"/>
      <c r="N95" s="139"/>
    </row>
    <row r="96" spans="1:14">
      <c r="A96" s="2"/>
      <c r="B96" s="3"/>
      <c r="C96" s="3"/>
      <c r="D96" s="3"/>
      <c r="E96" s="3"/>
      <c r="F96" s="3"/>
      <c r="G96" s="14"/>
      <c r="H96" s="23" t="s">
        <v>59</v>
      </c>
      <c r="I96" s="88">
        <f>I94+G94</f>
        <v>3.15</v>
      </c>
      <c r="J96" s="2"/>
      <c r="K96" s="144" t="s">
        <v>75</v>
      </c>
      <c r="L96" s="140"/>
      <c r="M96" s="139"/>
      <c r="N96" s="139"/>
    </row>
    <row r="97" spans="1:14">
      <c r="A97" s="2"/>
      <c r="B97" s="3"/>
      <c r="C97" s="3"/>
      <c r="D97" s="3"/>
      <c r="E97" s="3"/>
      <c r="F97" s="3"/>
      <c r="G97" s="14"/>
      <c r="H97" s="23" t="s">
        <v>30</v>
      </c>
      <c r="I97" s="84">
        <f>I6</f>
        <v>0.8</v>
      </c>
      <c r="J97" s="2"/>
      <c r="K97" s="144" t="s">
        <v>157</v>
      </c>
      <c r="L97" s="140"/>
      <c r="M97" s="139"/>
      <c r="N97" s="139"/>
    </row>
    <row r="98" spans="1:14" ht="16.5" customHeight="1">
      <c r="A98" s="2"/>
      <c r="B98" s="2"/>
      <c r="C98" s="2"/>
      <c r="D98" s="2"/>
      <c r="E98" s="2"/>
      <c r="F98" s="2"/>
      <c r="G98" s="9"/>
      <c r="H98" s="85" t="s">
        <v>31</v>
      </c>
      <c r="I98" s="86">
        <f>I96/I97</f>
        <v>3.9374999999999996</v>
      </c>
      <c r="J98" s="2"/>
      <c r="K98" s="144" t="s">
        <v>77</v>
      </c>
      <c r="L98" s="140"/>
      <c r="M98" s="139"/>
      <c r="N98" s="139"/>
    </row>
    <row r="99" spans="1:14" ht="16.5" customHeight="1">
      <c r="A99" s="2"/>
      <c r="B99" s="2"/>
      <c r="C99" s="2"/>
      <c r="D99" s="2"/>
      <c r="E99" s="2"/>
      <c r="F99" s="2"/>
      <c r="G99" s="2"/>
      <c r="H99" s="11" t="s">
        <v>32</v>
      </c>
      <c r="I99" s="58"/>
      <c r="J99" s="2"/>
      <c r="K99" s="144" t="s">
        <v>159</v>
      </c>
      <c r="L99" s="140"/>
      <c r="M99" s="139"/>
      <c r="N99" s="139"/>
    </row>
    <row r="100" spans="1:14" ht="30.75" customHeight="1">
      <c r="A100" s="2"/>
      <c r="B100" s="2"/>
      <c r="C100" s="2"/>
      <c r="D100" s="2"/>
      <c r="E100" s="2"/>
      <c r="F100" s="202" t="s">
        <v>390</v>
      </c>
      <c r="G100" s="203"/>
      <c r="H100" s="203"/>
      <c r="I100" s="203"/>
      <c r="J100" s="2"/>
      <c r="K100" s="144" t="s">
        <v>74</v>
      </c>
      <c r="L100" s="140"/>
      <c r="M100" s="139"/>
      <c r="N100" s="139"/>
    </row>
    <row r="101" spans="1:14" ht="30" customHeight="1">
      <c r="A101" s="2"/>
      <c r="B101" s="2"/>
      <c r="C101" s="2"/>
      <c r="D101" s="2"/>
      <c r="E101" s="2"/>
      <c r="F101" s="203"/>
      <c r="G101" s="203"/>
      <c r="H101" s="203"/>
      <c r="I101" s="203"/>
      <c r="J101" s="2"/>
      <c r="K101" s="144" t="s">
        <v>73</v>
      </c>
      <c r="L101" s="140"/>
      <c r="M101" s="139"/>
      <c r="N101" s="139"/>
    </row>
    <row r="102" spans="1:14" ht="24.75" customHeight="1">
      <c r="A102" s="2"/>
      <c r="B102" s="101" t="s">
        <v>350</v>
      </c>
      <c r="C102" s="65"/>
      <c r="D102" s="65"/>
      <c r="E102" s="66"/>
      <c r="F102" s="66"/>
      <c r="G102" s="176" t="str">
        <f>IF($F$2&lt;&gt;"", $F$2, "")</f>
        <v/>
      </c>
      <c r="H102" s="176"/>
      <c r="I102" s="104" t="str">
        <f>IF($F$10&lt;&gt;"", $F$10, "")</f>
        <v/>
      </c>
      <c r="J102" s="2"/>
      <c r="K102" s="144"/>
      <c r="L102" s="140"/>
      <c r="M102" s="139"/>
      <c r="N102" s="139"/>
    </row>
    <row r="103" spans="1:14" ht="16.5" customHeight="1">
      <c r="A103" s="2"/>
      <c r="B103" s="2"/>
      <c r="C103" s="2"/>
      <c r="D103" s="2"/>
      <c r="E103" s="2"/>
      <c r="F103" s="2"/>
      <c r="G103" s="2"/>
      <c r="H103" s="5"/>
      <c r="I103" s="2"/>
      <c r="J103" s="2"/>
      <c r="K103" s="142"/>
      <c r="L103" s="140"/>
      <c r="M103" s="139"/>
      <c r="N103" s="139"/>
    </row>
    <row r="104" spans="1:14" s="4" customFormat="1" ht="16.5" customHeight="1">
      <c r="A104" s="3"/>
      <c r="B104" s="102" t="s">
        <v>24</v>
      </c>
      <c r="C104" s="103"/>
      <c r="D104" s="103"/>
      <c r="E104" s="166" t="s">
        <v>137</v>
      </c>
      <c r="F104" s="167">
        <v>3</v>
      </c>
      <c r="G104" s="167"/>
      <c r="H104" s="166" t="s">
        <v>139</v>
      </c>
      <c r="I104" s="168">
        <f>$I$10</f>
        <v>20.399999999999999</v>
      </c>
      <c r="J104" s="3"/>
      <c r="K104" s="144" t="s">
        <v>75</v>
      </c>
      <c r="L104" s="30"/>
      <c r="M104" s="138"/>
      <c r="N104" s="138"/>
    </row>
    <row r="105" spans="1:14" s="4" customFormat="1" ht="3" customHeight="1">
      <c r="A105" s="3"/>
      <c r="B105" s="113"/>
      <c r="C105" s="113"/>
      <c r="D105" s="113"/>
      <c r="E105" s="114"/>
      <c r="F105" s="115"/>
      <c r="G105" s="115"/>
      <c r="H105" s="115"/>
      <c r="I105" s="115"/>
      <c r="J105" s="3"/>
      <c r="K105" s="144" t="s">
        <v>157</v>
      </c>
      <c r="L105" s="30"/>
      <c r="M105" s="138"/>
      <c r="N105" s="138"/>
    </row>
    <row r="106" spans="1:14" s="4" customFormat="1" ht="12">
      <c r="A106" s="3"/>
      <c r="B106" s="14"/>
      <c r="C106" s="23" t="s">
        <v>135</v>
      </c>
      <c r="D106" s="172"/>
      <c r="E106" s="173"/>
      <c r="F106" s="23" t="s">
        <v>63</v>
      </c>
      <c r="G106" s="184"/>
      <c r="H106" s="185"/>
      <c r="I106" s="14"/>
      <c r="J106" s="3"/>
      <c r="K106" s="144" t="s">
        <v>77</v>
      </c>
      <c r="L106" s="30"/>
      <c r="M106" s="138"/>
      <c r="N106" s="138"/>
    </row>
    <row r="107" spans="1:14" s="4" customFormat="1" ht="12">
      <c r="A107" s="3"/>
      <c r="B107" s="14"/>
      <c r="C107" s="22"/>
      <c r="D107" s="29" t="str">
        <f>IF(D106="Door Holder - Low AC Dropout", "* Circuit Standby and Alarm Current will be zero", "")</f>
        <v/>
      </c>
      <c r="E107" s="22"/>
      <c r="F107" s="22"/>
      <c r="G107" s="24"/>
      <c r="H107" s="24"/>
      <c r="I107" s="24"/>
      <c r="J107" s="3"/>
      <c r="K107" s="144" t="s">
        <v>159</v>
      </c>
      <c r="L107" s="30"/>
      <c r="M107" s="138"/>
      <c r="N107" s="138"/>
    </row>
    <row r="108" spans="1:14" s="4" customFormat="1" ht="12.75" customHeight="1">
      <c r="A108" s="3"/>
      <c r="B108" s="14"/>
      <c r="C108" s="105" t="s">
        <v>76</v>
      </c>
      <c r="D108" s="106" t="s">
        <v>21</v>
      </c>
      <c r="E108" s="106" t="s">
        <v>22</v>
      </c>
      <c r="F108" s="106" t="s">
        <v>5</v>
      </c>
      <c r="G108" s="107" t="s">
        <v>175</v>
      </c>
      <c r="H108" s="106" t="s">
        <v>23</v>
      </c>
      <c r="I108" s="108" t="s">
        <v>136</v>
      </c>
      <c r="J108" s="3"/>
      <c r="K108" s="144" t="s">
        <v>74</v>
      </c>
      <c r="L108" s="30"/>
      <c r="M108" s="138"/>
      <c r="N108" s="138"/>
    </row>
    <row r="109" spans="1:14" s="4" customFormat="1" ht="12">
      <c r="A109" s="3"/>
      <c r="B109" s="16"/>
      <c r="C109" s="59" t="s">
        <v>67</v>
      </c>
      <c r="D109" s="71">
        <f>VLOOKUP(C109, $K$124:$L$130, 2)</f>
        <v>2.5</v>
      </c>
      <c r="E109" s="59"/>
      <c r="F109" s="73">
        <f>((E109*2)/1000)*D109</f>
        <v>0</v>
      </c>
      <c r="G109" s="74">
        <f>IF(SUM(G113:G122)&gt;SUM(I113:I122),SUM(G113:G122),SUM(I113:I122))</f>
        <v>0</v>
      </c>
      <c r="H109" s="75">
        <f>I104-(G109*F109)</f>
        <v>20.399999999999999</v>
      </c>
      <c r="I109" s="72">
        <v>16</v>
      </c>
      <c r="J109" s="3"/>
      <c r="K109" s="144" t="s">
        <v>345</v>
      </c>
      <c r="L109" s="30"/>
      <c r="M109" s="138"/>
      <c r="N109" s="138"/>
    </row>
    <row r="110" spans="1:14" s="4" customFormat="1" ht="12">
      <c r="A110" s="3"/>
      <c r="B110" s="77"/>
      <c r="C110" s="77"/>
      <c r="D110" s="77"/>
      <c r="E110" s="78"/>
      <c r="F110" s="77"/>
      <c r="G110" s="77"/>
      <c r="H110" s="77"/>
      <c r="I110" s="77"/>
      <c r="J110" s="3"/>
      <c r="K110" s="144" t="s">
        <v>344</v>
      </c>
      <c r="L110" s="30"/>
      <c r="M110" s="138"/>
      <c r="N110" s="138"/>
    </row>
    <row r="111" spans="1:14" s="4" customFormat="1" ht="12.75" customHeight="1">
      <c r="A111" s="3"/>
      <c r="B111" s="182" t="s">
        <v>132</v>
      </c>
      <c r="C111" s="183"/>
      <c r="D111" s="183"/>
      <c r="E111" s="183"/>
      <c r="F111" s="183" t="s">
        <v>64</v>
      </c>
      <c r="G111" s="183"/>
      <c r="H111" s="183" t="s">
        <v>65</v>
      </c>
      <c r="I111" s="187"/>
      <c r="J111" s="3"/>
      <c r="K111" s="144" t="s">
        <v>73</v>
      </c>
      <c r="L111" s="30"/>
      <c r="M111" s="138"/>
      <c r="N111" s="138"/>
    </row>
    <row r="112" spans="1:14" s="4" customFormat="1" ht="12">
      <c r="A112" s="3"/>
      <c r="B112" s="109" t="s">
        <v>0</v>
      </c>
      <c r="C112" s="110" t="s">
        <v>156</v>
      </c>
      <c r="D112" s="170" t="s">
        <v>33</v>
      </c>
      <c r="E112" s="170"/>
      <c r="F112" s="110" t="s">
        <v>26</v>
      </c>
      <c r="G112" s="110" t="s">
        <v>27</v>
      </c>
      <c r="H112" s="110" t="s">
        <v>26</v>
      </c>
      <c r="I112" s="111" t="s">
        <v>27</v>
      </c>
      <c r="J112" s="3"/>
      <c r="K112" s="144"/>
      <c r="L112" s="30"/>
      <c r="M112" s="138"/>
      <c r="N112" s="138"/>
    </row>
    <row r="113" spans="1:14" s="4" customFormat="1" ht="12">
      <c r="A113" s="3"/>
      <c r="B113" s="59"/>
      <c r="C113" s="60"/>
      <c r="D113" s="177"/>
      <c r="E113" s="177"/>
      <c r="F113" s="49" t="str">
        <f>IF(D113="", "", IF(C113="User Defined", VLOOKUP(D113, 'User Defined'!$B$4:$D$103, 2, FALSE), VLOOKUP(D113, 'Device Database'!$B$4:$D$338, 2, FALSE)))</f>
        <v/>
      </c>
      <c r="G113" s="49" t="str">
        <f>IF(F113&lt;&gt;"", F113*B113, "")</f>
        <v/>
      </c>
      <c r="H113" s="49" t="str">
        <f>IF(D113="", "", IF(C113="User Defined", VLOOKUP(D113, 'User Defined'!$B$4:$D$103, 3, FALSE), VLOOKUP(D113, 'Device Database'!$B$4:$D$338, 3, FALSE)))</f>
        <v/>
      </c>
      <c r="I113" s="49" t="str">
        <f>IF(H113&lt;&gt;"", H113*B113, "")</f>
        <v/>
      </c>
      <c r="J113" s="3"/>
      <c r="K113" s="144" t="s">
        <v>154</v>
      </c>
      <c r="L113" s="30"/>
      <c r="M113" s="138"/>
      <c r="N113" s="138"/>
    </row>
    <row r="114" spans="1:14" s="4" customFormat="1" ht="12">
      <c r="A114" s="3"/>
      <c r="B114" s="57"/>
      <c r="C114" s="61"/>
      <c r="D114" s="171"/>
      <c r="E114" s="171"/>
      <c r="F114" s="49" t="str">
        <f>IF(D114="", "", IF(C114="User Defined", VLOOKUP(D114, 'User Defined'!$B$4:$D$103, 2, FALSE), VLOOKUP(D114, 'Device Database'!$B$4:$D$338, 2, FALSE)))</f>
        <v/>
      </c>
      <c r="G114" s="49" t="str">
        <f t="shared" ref="G114:G122" si="4">IF(F114&lt;&gt;"", F114*B114, "")</f>
        <v/>
      </c>
      <c r="H114" s="49" t="str">
        <f>IF(D114="", "", IF(C114="User Defined", VLOOKUP(D114, 'User Defined'!$B$4:$D$103, 3, FALSE), VLOOKUP(D114, 'Device Database'!$B$4:$D$338, 3, FALSE)))</f>
        <v/>
      </c>
      <c r="I114" s="49" t="str">
        <f t="shared" ref="I114:I122" si="5">IF(H114&lt;&gt;"", H114*B114, "")</f>
        <v/>
      </c>
      <c r="J114" s="3"/>
      <c r="K114" s="144" t="s">
        <v>133</v>
      </c>
      <c r="L114" s="30"/>
      <c r="M114" s="138"/>
      <c r="N114" s="138"/>
    </row>
    <row r="115" spans="1:14" s="4" customFormat="1" ht="12">
      <c r="A115" s="3"/>
      <c r="B115" s="57"/>
      <c r="C115" s="61"/>
      <c r="D115" s="171"/>
      <c r="E115" s="171"/>
      <c r="F115" s="49" t="str">
        <f>IF(D115="", "", IF(C115="User Defined", VLOOKUP(D115, 'User Defined'!$B$4:$D$103, 2, FALSE), VLOOKUP(D115, 'Device Database'!$B$4:$D$338, 2, FALSE)))</f>
        <v/>
      </c>
      <c r="G115" s="49" t="str">
        <f t="shared" si="4"/>
        <v/>
      </c>
      <c r="H115" s="49" t="str">
        <f>IF(D115="", "", IF(C115="User Defined", VLOOKUP(D115, 'User Defined'!$B$4:$D$103, 3, FALSE), VLOOKUP(D115, 'Device Database'!$B$4:$D$338, 3, FALSE)))</f>
        <v/>
      </c>
      <c r="I115" s="49" t="str">
        <f t="shared" si="5"/>
        <v/>
      </c>
      <c r="J115" s="3"/>
      <c r="K115" s="144" t="s">
        <v>79</v>
      </c>
      <c r="L115" s="30"/>
      <c r="M115" s="138"/>
      <c r="N115" s="138"/>
    </row>
    <row r="116" spans="1:14" s="4" customFormat="1" ht="12">
      <c r="A116" s="3"/>
      <c r="B116" s="57"/>
      <c r="C116" s="61"/>
      <c r="D116" s="171"/>
      <c r="E116" s="171"/>
      <c r="F116" s="49" t="str">
        <f>IF(D116="", "", IF(C116="User Defined", VLOOKUP(D116, 'User Defined'!$B$4:$D$103, 2, FALSE), VLOOKUP(D116, 'Device Database'!$B$4:$D$338, 2, FALSE)))</f>
        <v/>
      </c>
      <c r="G116" s="49" t="str">
        <f t="shared" si="4"/>
        <v/>
      </c>
      <c r="H116" s="49" t="str">
        <f>IF(D116="", "", IF(C116="User Defined", VLOOKUP(D116, 'User Defined'!$B$4:$D$103, 3, FALSE), VLOOKUP(D116, 'Device Database'!$B$4:$D$338, 3, FALSE)))</f>
        <v/>
      </c>
      <c r="I116" s="49" t="str">
        <f t="shared" si="5"/>
        <v/>
      </c>
      <c r="J116" s="3"/>
      <c r="K116" s="144" t="s">
        <v>155</v>
      </c>
      <c r="L116" s="30"/>
      <c r="M116" s="138"/>
      <c r="N116" s="138"/>
    </row>
    <row r="117" spans="1:14" s="4" customFormat="1" ht="12">
      <c r="A117" s="3"/>
      <c r="B117" s="57"/>
      <c r="C117" s="61"/>
      <c r="D117" s="172"/>
      <c r="E117" s="173"/>
      <c r="F117" s="49" t="str">
        <f>IF(D117="", "", IF(C117="User Defined", VLOOKUP(D117, 'User Defined'!$B$4:$D$103, 2, FALSE), VLOOKUP(D117, 'Device Database'!$B$4:$D$338, 2, FALSE)))</f>
        <v/>
      </c>
      <c r="G117" s="49" t="str">
        <f t="shared" si="4"/>
        <v/>
      </c>
      <c r="H117" s="49" t="str">
        <f>IF(D117="", "", IF(C117="User Defined", VLOOKUP(D117, 'User Defined'!$B$4:$D$103, 3, FALSE), VLOOKUP(D117, 'Device Database'!$B$4:$D$338, 3, FALSE)))</f>
        <v/>
      </c>
      <c r="I117" s="49" t="str">
        <f t="shared" si="5"/>
        <v/>
      </c>
      <c r="J117" s="3"/>
      <c r="K117" s="144" t="s">
        <v>326</v>
      </c>
      <c r="L117" s="30"/>
      <c r="M117" s="138"/>
      <c r="N117" s="138"/>
    </row>
    <row r="118" spans="1:14" s="4" customFormat="1" ht="12">
      <c r="A118" s="3"/>
      <c r="B118" s="57"/>
      <c r="C118" s="61"/>
      <c r="D118" s="172" t="s">
        <v>340</v>
      </c>
      <c r="E118" s="173"/>
      <c r="F118" s="63"/>
      <c r="G118" s="49" t="str">
        <f t="shared" si="4"/>
        <v/>
      </c>
      <c r="H118" s="63"/>
      <c r="I118" s="49" t="str">
        <f t="shared" si="5"/>
        <v/>
      </c>
      <c r="J118" s="3"/>
      <c r="K118" s="144" t="s">
        <v>80</v>
      </c>
      <c r="L118" s="30"/>
      <c r="M118" s="138"/>
      <c r="N118" s="138"/>
    </row>
    <row r="119" spans="1:14" s="4" customFormat="1" ht="12">
      <c r="A119" s="3"/>
      <c r="B119" s="57"/>
      <c r="C119" s="61"/>
      <c r="D119" s="172" t="s">
        <v>339</v>
      </c>
      <c r="E119" s="173"/>
      <c r="F119" s="63"/>
      <c r="G119" s="49" t="str">
        <f t="shared" si="4"/>
        <v/>
      </c>
      <c r="H119" s="63"/>
      <c r="I119" s="49" t="str">
        <f t="shared" si="5"/>
        <v/>
      </c>
      <c r="J119" s="3"/>
      <c r="K119" s="144" t="s">
        <v>81</v>
      </c>
      <c r="L119" s="30"/>
      <c r="M119" s="138"/>
      <c r="N119" s="138"/>
    </row>
    <row r="120" spans="1:14" s="4" customFormat="1" ht="12">
      <c r="A120" s="3"/>
      <c r="B120" s="57"/>
      <c r="C120" s="62"/>
      <c r="D120" s="172" t="s">
        <v>341</v>
      </c>
      <c r="E120" s="173"/>
      <c r="F120" s="63"/>
      <c r="G120" s="49" t="str">
        <f t="shared" si="4"/>
        <v/>
      </c>
      <c r="H120" s="63"/>
      <c r="I120" s="49" t="str">
        <f t="shared" si="5"/>
        <v/>
      </c>
      <c r="J120" s="3"/>
      <c r="K120" s="144" t="s">
        <v>411</v>
      </c>
      <c r="L120" s="30"/>
      <c r="M120" s="138"/>
      <c r="N120" s="138"/>
    </row>
    <row r="121" spans="1:14" s="4" customFormat="1" ht="12">
      <c r="A121" s="3"/>
      <c r="B121" s="57"/>
      <c r="C121" s="61"/>
      <c r="D121" s="172"/>
      <c r="E121" s="173"/>
      <c r="F121" s="63"/>
      <c r="G121" s="49" t="str">
        <f t="shared" si="4"/>
        <v/>
      </c>
      <c r="H121" s="63"/>
      <c r="I121" s="49" t="str">
        <f t="shared" si="5"/>
        <v/>
      </c>
      <c r="J121" s="3"/>
      <c r="K121" s="144" t="s">
        <v>78</v>
      </c>
      <c r="L121" s="30"/>
      <c r="M121" s="138"/>
      <c r="N121" s="138"/>
    </row>
    <row r="122" spans="1:14" s="4" customFormat="1" ht="12">
      <c r="A122" s="3"/>
      <c r="B122" s="57"/>
      <c r="C122" s="61"/>
      <c r="D122" s="172"/>
      <c r="E122" s="173"/>
      <c r="F122" s="63"/>
      <c r="G122" s="49" t="str">
        <f t="shared" si="4"/>
        <v/>
      </c>
      <c r="H122" s="63"/>
      <c r="I122" s="49" t="str">
        <f t="shared" si="5"/>
        <v/>
      </c>
      <c r="J122" s="3"/>
      <c r="K122" s="144"/>
      <c r="L122" s="30"/>
      <c r="M122" s="138"/>
      <c r="N122" s="138"/>
    </row>
    <row r="123" spans="1:14" s="4" customFormat="1" ht="12.75" customHeight="1">
      <c r="A123" s="3"/>
      <c r="B123" s="3"/>
      <c r="C123" s="178" t="str">
        <f>IF(D106="Doors (Low AC Drop)", "No Standby or Alarm current shown as circuit is used for door holders and will drop out during an AC power loss.", "")</f>
        <v/>
      </c>
      <c r="D123" s="178"/>
      <c r="E123" s="178"/>
      <c r="F123" s="12" t="s">
        <v>134</v>
      </c>
      <c r="G123" s="52">
        <f>IF(D106="Doors (Low AC Drop)",0,SUM(G113:G122))</f>
        <v>0</v>
      </c>
      <c r="H123" s="12" t="s">
        <v>29</v>
      </c>
      <c r="I123" s="52">
        <f>IF(D106="Doors (Low AC Drop)",0,SUM(I113:I122))</f>
        <v>0</v>
      </c>
      <c r="J123" s="3"/>
      <c r="K123" s="144"/>
      <c r="L123" s="30"/>
      <c r="M123" s="138"/>
      <c r="N123" s="138"/>
    </row>
    <row r="124" spans="1:14" s="4" customFormat="1" ht="16.5" customHeight="1">
      <c r="A124" s="3"/>
      <c r="B124" s="3"/>
      <c r="C124" s="179"/>
      <c r="D124" s="179"/>
      <c r="E124" s="179"/>
      <c r="F124" s="35"/>
      <c r="G124" s="3"/>
      <c r="H124" s="35"/>
      <c r="I124" s="3"/>
      <c r="J124" s="3"/>
      <c r="K124" s="144" t="s">
        <v>66</v>
      </c>
      <c r="L124" s="30">
        <v>1.6</v>
      </c>
      <c r="M124" s="138"/>
      <c r="N124" s="138"/>
    </row>
    <row r="125" spans="1:14" s="4" customFormat="1" ht="12" customHeight="1">
      <c r="A125" s="3"/>
      <c r="B125" s="33"/>
      <c r="C125" s="44"/>
      <c r="D125" s="33"/>
      <c r="E125" s="27"/>
      <c r="F125" s="34"/>
      <c r="G125" s="34"/>
      <c r="H125" s="27"/>
      <c r="I125" s="34"/>
      <c r="J125" s="3"/>
      <c r="K125" s="144" t="s">
        <v>67</v>
      </c>
      <c r="L125" s="30">
        <v>2.5</v>
      </c>
      <c r="M125" s="138"/>
      <c r="N125" s="138"/>
    </row>
    <row r="126" spans="1:14" s="4" customFormat="1" ht="16.5" customHeight="1">
      <c r="A126" s="3"/>
      <c r="B126" s="102" t="s">
        <v>174</v>
      </c>
      <c r="C126" s="103"/>
      <c r="D126" s="103"/>
      <c r="E126" s="166" t="s">
        <v>137</v>
      </c>
      <c r="F126" s="167">
        <v>3</v>
      </c>
      <c r="G126" s="167"/>
      <c r="H126" s="166" t="s">
        <v>139</v>
      </c>
      <c r="I126" s="168">
        <f>$I$10</f>
        <v>20.399999999999999</v>
      </c>
      <c r="J126" s="3"/>
      <c r="K126" s="144" t="s">
        <v>68</v>
      </c>
      <c r="L126" s="30">
        <v>2.5</v>
      </c>
      <c r="M126" s="138"/>
      <c r="N126" s="138"/>
    </row>
    <row r="127" spans="1:14" s="4" customFormat="1" ht="3" customHeight="1">
      <c r="A127" s="3"/>
      <c r="B127" s="113"/>
      <c r="C127" s="113"/>
      <c r="D127" s="113"/>
      <c r="E127" s="114"/>
      <c r="F127" s="115"/>
      <c r="G127" s="115"/>
      <c r="H127" s="115"/>
      <c r="I127" s="115"/>
      <c r="J127" s="3"/>
      <c r="K127" s="144" t="s">
        <v>69</v>
      </c>
      <c r="L127" s="30">
        <v>4</v>
      </c>
      <c r="M127" s="138"/>
      <c r="N127" s="138"/>
    </row>
    <row r="128" spans="1:14" s="4" customFormat="1" ht="12" customHeight="1">
      <c r="A128" s="3"/>
      <c r="B128" s="14"/>
      <c r="C128" s="23" t="s">
        <v>135</v>
      </c>
      <c r="D128" s="172"/>
      <c r="E128" s="173"/>
      <c r="F128" s="23" t="s">
        <v>63</v>
      </c>
      <c r="G128" s="184"/>
      <c r="H128" s="185"/>
      <c r="I128" s="14"/>
      <c r="J128" s="3"/>
      <c r="K128" s="144" t="s">
        <v>70</v>
      </c>
      <c r="L128" s="30">
        <v>4</v>
      </c>
      <c r="M128" s="138"/>
      <c r="N128" s="138"/>
    </row>
    <row r="129" spans="1:14" s="4" customFormat="1" ht="12" customHeight="1">
      <c r="A129" s="3"/>
      <c r="B129" s="14"/>
      <c r="C129" s="22"/>
      <c r="D129" s="29" t="str">
        <f>IF(D128="Door Holder - Low AC Dropout", "* Circuit Standby and Alarm Current will be zero", "")</f>
        <v/>
      </c>
      <c r="E129" s="22"/>
      <c r="F129" s="22"/>
      <c r="G129" s="24"/>
      <c r="H129" s="24"/>
      <c r="I129" s="24"/>
      <c r="J129" s="3"/>
      <c r="K129" s="144" t="s">
        <v>71</v>
      </c>
      <c r="L129" s="30">
        <v>6.4</v>
      </c>
      <c r="M129" s="138"/>
      <c r="N129" s="138"/>
    </row>
    <row r="130" spans="1:14" s="4" customFormat="1" ht="12.75" customHeight="1">
      <c r="A130" s="3"/>
      <c r="B130" s="14"/>
      <c r="C130" s="105" t="s">
        <v>76</v>
      </c>
      <c r="D130" s="106" t="s">
        <v>21</v>
      </c>
      <c r="E130" s="106" t="s">
        <v>22</v>
      </c>
      <c r="F130" s="106" t="s">
        <v>5</v>
      </c>
      <c r="G130" s="107" t="s">
        <v>175</v>
      </c>
      <c r="H130" s="106" t="s">
        <v>23</v>
      </c>
      <c r="I130" s="108" t="s">
        <v>136</v>
      </c>
      <c r="J130" s="3"/>
      <c r="K130" s="144" t="s">
        <v>72</v>
      </c>
      <c r="L130" s="30">
        <v>6.4</v>
      </c>
      <c r="M130" s="138"/>
      <c r="N130" s="138"/>
    </row>
    <row r="131" spans="1:14" s="4" customFormat="1" ht="12" customHeight="1">
      <c r="A131" s="3"/>
      <c r="B131" s="16"/>
      <c r="C131" s="59" t="s">
        <v>67</v>
      </c>
      <c r="D131" s="71">
        <f>VLOOKUP(C131, $K$124:$L$130, 2)</f>
        <v>2.5</v>
      </c>
      <c r="E131" s="59"/>
      <c r="F131" s="73">
        <f>((E131*2)/1000)*D131</f>
        <v>0</v>
      </c>
      <c r="G131" s="74">
        <f>IF(SUM(G135:G144)&gt;SUM(I135:I144),SUM(G135:G144),SUM(I135:I144))</f>
        <v>0</v>
      </c>
      <c r="H131" s="75">
        <f>I126-(G131*F131)</f>
        <v>20.399999999999999</v>
      </c>
      <c r="I131" s="72">
        <v>16</v>
      </c>
      <c r="J131" s="3"/>
      <c r="K131" s="145"/>
      <c r="L131" s="138"/>
      <c r="M131" s="138"/>
      <c r="N131" s="138"/>
    </row>
    <row r="132" spans="1:14" s="4" customFormat="1" ht="12" customHeight="1">
      <c r="A132" s="3"/>
      <c r="B132" s="77"/>
      <c r="C132" s="77"/>
      <c r="D132" s="77"/>
      <c r="E132" s="78"/>
      <c r="F132" s="77"/>
      <c r="G132" s="77"/>
      <c r="H132" s="77"/>
      <c r="I132" s="77"/>
      <c r="J132" s="3"/>
      <c r="K132" s="145"/>
      <c r="L132" s="138"/>
      <c r="M132" s="138"/>
      <c r="N132" s="138"/>
    </row>
    <row r="133" spans="1:14" s="4" customFormat="1" ht="12.75" customHeight="1">
      <c r="A133" s="3"/>
      <c r="B133" s="182" t="s">
        <v>132</v>
      </c>
      <c r="C133" s="183"/>
      <c r="D133" s="183"/>
      <c r="E133" s="183"/>
      <c r="F133" s="183" t="s">
        <v>64</v>
      </c>
      <c r="G133" s="183"/>
      <c r="H133" s="183" t="s">
        <v>65</v>
      </c>
      <c r="I133" s="187"/>
      <c r="J133" s="3"/>
      <c r="K133" s="145"/>
      <c r="L133" s="138"/>
      <c r="M133" s="138"/>
      <c r="N133" s="138"/>
    </row>
    <row r="134" spans="1:14" s="4" customFormat="1" ht="12" customHeight="1">
      <c r="A134" s="3"/>
      <c r="B134" s="109" t="s">
        <v>0</v>
      </c>
      <c r="C134" s="110" t="s">
        <v>156</v>
      </c>
      <c r="D134" s="170" t="s">
        <v>33</v>
      </c>
      <c r="E134" s="170"/>
      <c r="F134" s="110" t="s">
        <v>26</v>
      </c>
      <c r="G134" s="110" t="s">
        <v>27</v>
      </c>
      <c r="H134" s="110" t="s">
        <v>26</v>
      </c>
      <c r="I134" s="111" t="s">
        <v>27</v>
      </c>
      <c r="J134" s="3"/>
      <c r="K134" s="145"/>
      <c r="L134" s="138"/>
      <c r="M134" s="138"/>
      <c r="N134" s="138"/>
    </row>
    <row r="135" spans="1:14" s="4" customFormat="1" ht="12" customHeight="1">
      <c r="A135" s="3"/>
      <c r="B135" s="59"/>
      <c r="C135" s="60"/>
      <c r="D135" s="177"/>
      <c r="E135" s="177"/>
      <c r="F135" s="49" t="str">
        <f>IF(D135="", "", IF(C135="User Defined", VLOOKUP(D135, 'User Defined'!$B$4:$D$103, 2, FALSE), VLOOKUP(D135, 'Device Database'!$B$4:$D$338, 2, FALSE)))</f>
        <v/>
      </c>
      <c r="G135" s="49" t="str">
        <f>IF(F135&lt;&gt;"", F135*B135, "")</f>
        <v/>
      </c>
      <c r="H135" s="49" t="str">
        <f>IF(D135="", "", IF(C135="User Defined", VLOOKUP(D135, 'User Defined'!$B$4:$D$103, 3, FALSE), VLOOKUP(D135, 'Device Database'!$B$4:$D$338, 3, FALSE)))</f>
        <v/>
      </c>
      <c r="I135" s="49" t="str">
        <f>IF(H135&lt;&gt;"", H135*B135, "")</f>
        <v/>
      </c>
      <c r="J135" s="3"/>
      <c r="K135" s="145"/>
      <c r="L135" s="138"/>
      <c r="M135" s="138"/>
      <c r="N135" s="138"/>
    </row>
    <row r="136" spans="1:14" s="4" customFormat="1" ht="12" customHeight="1">
      <c r="A136" s="3"/>
      <c r="B136" s="57"/>
      <c r="C136" s="61"/>
      <c r="D136" s="171"/>
      <c r="E136" s="171"/>
      <c r="F136" s="49" t="str">
        <f>IF(D136="", "", IF(C136="User Defined", VLOOKUP(D136, 'User Defined'!$B$4:$D$103, 2, FALSE), VLOOKUP(D136, 'Device Database'!$B$4:$D$338, 2, FALSE)))</f>
        <v/>
      </c>
      <c r="G136" s="49" t="str">
        <f t="shared" ref="G136:G144" si="6">IF(F136&lt;&gt;"", F136*B136, "")</f>
        <v/>
      </c>
      <c r="H136" s="49" t="str">
        <f>IF(D136="", "", IF(C136="User Defined", VLOOKUP(D136, 'User Defined'!$B$4:$D$103, 3, FALSE), VLOOKUP(D136, 'Device Database'!$B$4:$D$338, 3, FALSE)))</f>
        <v/>
      </c>
      <c r="I136" s="49" t="str">
        <f t="shared" ref="I136:I144" si="7">IF(H136&lt;&gt;"", H136*B136, "")</f>
        <v/>
      </c>
      <c r="J136" s="3"/>
      <c r="K136" s="145"/>
    </row>
    <row r="137" spans="1:14" s="4" customFormat="1" ht="12" customHeight="1">
      <c r="A137" s="3"/>
      <c r="B137" s="57"/>
      <c r="C137" s="61"/>
      <c r="D137" s="171"/>
      <c r="E137" s="171"/>
      <c r="F137" s="49" t="str">
        <f>IF(D137="", "", IF(C137="User Defined", VLOOKUP(D137, 'User Defined'!$B$4:$D$103, 2, FALSE), VLOOKUP(D137, 'Device Database'!$B$4:$D$338, 2, FALSE)))</f>
        <v/>
      </c>
      <c r="G137" s="49" t="str">
        <f t="shared" si="6"/>
        <v/>
      </c>
      <c r="H137" s="49" t="str">
        <f>IF(D137="", "", IF(C137="User Defined", VLOOKUP(D137, 'User Defined'!$B$4:$D$103, 3, FALSE), VLOOKUP(D137, 'Device Database'!$B$4:$D$338, 3, FALSE)))</f>
        <v/>
      </c>
      <c r="I137" s="49" t="str">
        <f t="shared" si="7"/>
        <v/>
      </c>
      <c r="J137" s="3"/>
      <c r="K137" s="146"/>
    </row>
    <row r="138" spans="1:14" s="4" customFormat="1" ht="12" customHeight="1">
      <c r="A138" s="3"/>
      <c r="B138" s="57"/>
      <c r="C138" s="61"/>
      <c r="D138" s="171"/>
      <c r="E138" s="171"/>
      <c r="F138" s="49" t="str">
        <f>IF(D138="", "", IF(C138="User Defined", VLOOKUP(D138, 'User Defined'!$B$4:$D$103, 2, FALSE), VLOOKUP(D138, 'Device Database'!$B$4:$D$338, 2, FALSE)))</f>
        <v/>
      </c>
      <c r="G138" s="49" t="str">
        <f t="shared" si="6"/>
        <v/>
      </c>
      <c r="H138" s="49" t="str">
        <f>IF(D138="", "", IF(C138="User Defined", VLOOKUP(D138, 'User Defined'!$B$4:$D$103, 3, FALSE), VLOOKUP(D138, 'Device Database'!$B$4:$D$338, 3, FALSE)))</f>
        <v/>
      </c>
      <c r="I138" s="49" t="str">
        <f t="shared" si="7"/>
        <v/>
      </c>
      <c r="J138" s="3"/>
      <c r="K138" s="145"/>
    </row>
    <row r="139" spans="1:14" s="4" customFormat="1" ht="12" customHeight="1">
      <c r="A139" s="3"/>
      <c r="B139" s="57"/>
      <c r="C139" s="61"/>
      <c r="D139" s="172"/>
      <c r="E139" s="173"/>
      <c r="F139" s="49" t="str">
        <f>IF(D139="", "", IF(C139="User Defined", VLOOKUP(D139, 'User Defined'!$B$4:$D$103, 2, FALSE), VLOOKUP(D139, 'Device Database'!$B$4:$D$338, 2, FALSE)))</f>
        <v/>
      </c>
      <c r="G139" s="49" t="str">
        <f t="shared" si="6"/>
        <v/>
      </c>
      <c r="H139" s="49" t="str">
        <f>IF(D139="", "", IF(C139="User Defined", VLOOKUP(D139, 'User Defined'!$B$4:$D$103, 3, FALSE), VLOOKUP(D139, 'Device Database'!$B$4:$D$338, 3, FALSE)))</f>
        <v/>
      </c>
      <c r="I139" s="49" t="str">
        <f t="shared" si="7"/>
        <v/>
      </c>
      <c r="J139" s="3"/>
      <c r="K139" s="145"/>
    </row>
    <row r="140" spans="1:14" s="4" customFormat="1" ht="12" customHeight="1">
      <c r="A140" s="3"/>
      <c r="B140" s="57"/>
      <c r="C140" s="61"/>
      <c r="D140" s="172" t="s">
        <v>340</v>
      </c>
      <c r="E140" s="173"/>
      <c r="F140" s="63"/>
      <c r="G140" s="49" t="str">
        <f t="shared" si="6"/>
        <v/>
      </c>
      <c r="H140" s="63"/>
      <c r="I140" s="49" t="str">
        <f t="shared" si="7"/>
        <v/>
      </c>
      <c r="J140" s="3"/>
      <c r="K140" s="145"/>
    </row>
    <row r="141" spans="1:14" s="4" customFormat="1" ht="12" customHeight="1">
      <c r="A141" s="3"/>
      <c r="B141" s="57"/>
      <c r="C141" s="61"/>
      <c r="D141" s="172" t="s">
        <v>339</v>
      </c>
      <c r="E141" s="173"/>
      <c r="F141" s="63"/>
      <c r="G141" s="49" t="str">
        <f t="shared" si="6"/>
        <v/>
      </c>
      <c r="H141" s="63"/>
      <c r="I141" s="49" t="str">
        <f t="shared" si="7"/>
        <v/>
      </c>
      <c r="J141" s="3"/>
      <c r="K141" s="145"/>
    </row>
    <row r="142" spans="1:14" s="4" customFormat="1" ht="12" customHeight="1">
      <c r="A142" s="3"/>
      <c r="B142" s="57"/>
      <c r="C142" s="62"/>
      <c r="D142" s="172" t="s">
        <v>341</v>
      </c>
      <c r="E142" s="173"/>
      <c r="F142" s="63"/>
      <c r="G142" s="49" t="str">
        <f t="shared" si="6"/>
        <v/>
      </c>
      <c r="H142" s="63"/>
      <c r="I142" s="49" t="str">
        <f t="shared" si="7"/>
        <v/>
      </c>
      <c r="J142" s="3"/>
      <c r="K142" s="145"/>
    </row>
    <row r="143" spans="1:14" s="4" customFormat="1" ht="12" customHeight="1">
      <c r="A143" s="3"/>
      <c r="B143" s="57"/>
      <c r="C143" s="61"/>
      <c r="D143" s="172"/>
      <c r="E143" s="173"/>
      <c r="F143" s="63"/>
      <c r="G143" s="49" t="str">
        <f t="shared" si="6"/>
        <v/>
      </c>
      <c r="H143" s="63"/>
      <c r="I143" s="49" t="str">
        <f t="shared" si="7"/>
        <v/>
      </c>
      <c r="J143" s="3"/>
      <c r="K143" s="145"/>
    </row>
    <row r="144" spans="1:14" s="4" customFormat="1" ht="12" customHeight="1">
      <c r="A144" s="3"/>
      <c r="B144" s="57"/>
      <c r="C144" s="61"/>
      <c r="D144" s="172"/>
      <c r="E144" s="173"/>
      <c r="F144" s="63"/>
      <c r="G144" s="49" t="str">
        <f t="shared" si="6"/>
        <v/>
      </c>
      <c r="H144" s="63"/>
      <c r="I144" s="49" t="str">
        <f t="shared" si="7"/>
        <v/>
      </c>
      <c r="J144" s="3"/>
      <c r="K144" s="145"/>
    </row>
    <row r="145" spans="1:13" s="4" customFormat="1" ht="12.75" customHeight="1">
      <c r="A145" s="3"/>
      <c r="B145" s="3"/>
      <c r="C145" s="178" t="str">
        <f>IF(D128="Doors (Low AC Drop)", "No Standby or Alarm current shown as circuit is used for door holders and will drop out during an AC power loss.", "")</f>
        <v/>
      </c>
      <c r="D145" s="178"/>
      <c r="E145" s="178"/>
      <c r="F145" s="12" t="s">
        <v>134</v>
      </c>
      <c r="G145" s="52">
        <f>IF(D128="Doors (Low AC Drop)",0,SUM(G135:G144))</f>
        <v>0</v>
      </c>
      <c r="H145" s="12" t="s">
        <v>29</v>
      </c>
      <c r="I145" s="52">
        <f>IF(D128="Doors (Low AC Drop)",0,SUM(I135:I144))</f>
        <v>0</v>
      </c>
      <c r="J145" s="3"/>
      <c r="K145" s="145"/>
    </row>
    <row r="146" spans="1:13" s="4" customFormat="1" ht="12.75" customHeight="1">
      <c r="A146" s="3"/>
      <c r="B146" s="3"/>
      <c r="C146" s="186"/>
      <c r="D146" s="186"/>
      <c r="E146" s="186"/>
      <c r="F146" s="12"/>
      <c r="G146" s="76"/>
      <c r="H146" s="12"/>
      <c r="I146" s="76"/>
      <c r="J146" s="3"/>
      <c r="K146" s="145"/>
    </row>
    <row r="147" spans="1:13" s="4" customFormat="1" ht="12">
      <c r="A147" s="3"/>
      <c r="B147" s="3"/>
      <c r="C147" s="179"/>
      <c r="D147" s="179"/>
      <c r="E147" s="179"/>
      <c r="F147" s="35"/>
      <c r="G147" s="3"/>
      <c r="H147" s="35"/>
      <c r="I147" s="3"/>
      <c r="J147" s="3"/>
      <c r="K147" s="145"/>
    </row>
    <row r="148" spans="1:13" ht="30" customHeight="1">
      <c r="A148" s="2"/>
      <c r="B148" s="2"/>
      <c r="C148" s="2"/>
      <c r="D148" s="2"/>
      <c r="E148" s="2"/>
      <c r="F148" s="2"/>
      <c r="G148" s="2"/>
      <c r="H148" s="17"/>
      <c r="I148" s="26"/>
      <c r="J148" s="2"/>
      <c r="K148" s="145"/>
    </row>
    <row r="149" spans="1:13" ht="24.75" customHeight="1">
      <c r="A149" s="2"/>
      <c r="B149" s="101" t="s">
        <v>377</v>
      </c>
      <c r="C149" s="65"/>
      <c r="D149" s="65"/>
      <c r="E149" s="66"/>
      <c r="F149" s="66"/>
      <c r="G149" s="176" t="str">
        <f>IF($F$2&lt;&gt;"", $F$2, "")</f>
        <v/>
      </c>
      <c r="H149" s="176"/>
      <c r="I149" s="104" t="str">
        <f>IF($F$10&lt;&gt;"", $F$10, "")</f>
        <v/>
      </c>
      <c r="J149" s="2"/>
      <c r="K149" s="145"/>
    </row>
    <row r="150" spans="1:13" ht="16.5" customHeight="1">
      <c r="A150" s="2"/>
      <c r="B150" s="101"/>
      <c r="C150" s="65"/>
      <c r="D150" s="65"/>
      <c r="E150" s="66"/>
      <c r="F150" s="66"/>
      <c r="G150" s="121"/>
      <c r="H150" s="121"/>
      <c r="I150" s="104"/>
      <c r="J150" s="2"/>
      <c r="K150" s="145"/>
    </row>
    <row r="151" spans="1:13" s="4" customFormat="1" ht="16.5" customHeight="1">
      <c r="A151" s="3"/>
      <c r="B151" s="102" t="s">
        <v>371</v>
      </c>
      <c r="C151" s="103"/>
      <c r="D151" s="103"/>
      <c r="E151" s="166" t="s">
        <v>137</v>
      </c>
      <c r="F151" s="167">
        <v>3</v>
      </c>
      <c r="G151" s="167"/>
      <c r="H151" s="166" t="s">
        <v>139</v>
      </c>
      <c r="I151" s="168">
        <f>$I$10</f>
        <v>20.399999999999999</v>
      </c>
      <c r="J151" s="3"/>
      <c r="K151" s="145"/>
    </row>
    <row r="152" spans="1:13" s="4" customFormat="1" ht="3" customHeight="1">
      <c r="A152" s="3"/>
      <c r="B152" s="113"/>
      <c r="C152" s="113"/>
      <c r="D152" s="113"/>
      <c r="E152" s="114"/>
      <c r="F152" s="115"/>
      <c r="G152" s="115"/>
      <c r="H152" s="115"/>
      <c r="I152" s="115"/>
      <c r="J152" s="3"/>
      <c r="K152" s="145"/>
    </row>
    <row r="153" spans="1:13" s="4" customFormat="1" ht="12">
      <c r="A153" s="3"/>
      <c r="B153" s="14"/>
      <c r="C153" s="23" t="s">
        <v>135</v>
      </c>
      <c r="D153" s="172"/>
      <c r="E153" s="173"/>
      <c r="F153" s="23" t="s">
        <v>63</v>
      </c>
      <c r="G153" s="184"/>
      <c r="H153" s="185"/>
      <c r="I153" s="14"/>
      <c r="J153" s="3"/>
      <c r="K153" s="145"/>
      <c r="L153" s="30"/>
    </row>
    <row r="154" spans="1:13" s="4" customFormat="1" ht="12">
      <c r="A154" s="3"/>
      <c r="B154" s="14"/>
      <c r="C154" s="22"/>
      <c r="D154" s="29" t="str">
        <f>IF(D153="Door Holder - Low AC Dropout", "* Circuit Standby and Alarm Current will be zero", "")</f>
        <v/>
      </c>
      <c r="E154" s="22"/>
      <c r="F154" s="22"/>
      <c r="G154" s="24"/>
      <c r="H154" s="24"/>
      <c r="I154" s="24"/>
      <c r="J154" s="3"/>
      <c r="K154" s="145"/>
      <c r="L154" s="30"/>
    </row>
    <row r="155" spans="1:13" s="4" customFormat="1" ht="12.75" customHeight="1">
      <c r="A155" s="3"/>
      <c r="B155" s="14"/>
      <c r="C155" s="105" t="s">
        <v>76</v>
      </c>
      <c r="D155" s="106" t="s">
        <v>21</v>
      </c>
      <c r="E155" s="106" t="s">
        <v>22</v>
      </c>
      <c r="F155" s="106" t="s">
        <v>5</v>
      </c>
      <c r="G155" s="107" t="s">
        <v>175</v>
      </c>
      <c r="H155" s="106" t="s">
        <v>23</v>
      </c>
      <c r="I155" s="108" t="s">
        <v>136</v>
      </c>
      <c r="J155" s="3"/>
      <c r="K155" s="145"/>
      <c r="L155" s="30"/>
    </row>
    <row r="156" spans="1:13" s="4" customFormat="1" ht="12">
      <c r="A156" s="3"/>
      <c r="B156" s="16"/>
      <c r="C156" s="59" t="s">
        <v>67</v>
      </c>
      <c r="D156" s="71">
        <f>VLOOKUP(C156, $K$124:$L$130, 2)</f>
        <v>2.5</v>
      </c>
      <c r="E156" s="59"/>
      <c r="F156" s="73">
        <f>((E156*2)/1000)*D156</f>
        <v>0</v>
      </c>
      <c r="G156" s="74">
        <f>IF(SUM(G160:G169)&gt;SUM(I160:I169),SUM(G160:G169),SUM(I160:I169))</f>
        <v>0</v>
      </c>
      <c r="H156" s="75">
        <f>I151-(G156*F156)</f>
        <v>20.399999999999999</v>
      </c>
      <c r="I156" s="72">
        <v>16</v>
      </c>
      <c r="J156" s="3"/>
      <c r="K156" s="145"/>
      <c r="L156" s="30"/>
    </row>
    <row r="157" spans="1:13" s="4" customFormat="1" ht="12">
      <c r="A157" s="3"/>
      <c r="B157" s="77"/>
      <c r="C157" s="77"/>
      <c r="D157" s="77"/>
      <c r="E157" s="78"/>
      <c r="F157" s="77"/>
      <c r="G157" s="77"/>
      <c r="H157" s="77"/>
      <c r="I157" s="77"/>
      <c r="J157" s="3"/>
      <c r="K157" s="145"/>
      <c r="L157" s="30"/>
    </row>
    <row r="158" spans="1:13" s="4" customFormat="1" ht="12.75" customHeight="1">
      <c r="A158" s="3"/>
      <c r="B158" s="182" t="s">
        <v>132</v>
      </c>
      <c r="C158" s="183"/>
      <c r="D158" s="183"/>
      <c r="E158" s="183"/>
      <c r="F158" s="183" t="s">
        <v>64</v>
      </c>
      <c r="G158" s="183"/>
      <c r="H158" s="183" t="s">
        <v>65</v>
      </c>
      <c r="I158" s="187"/>
      <c r="J158" s="3"/>
      <c r="K158" s="145"/>
      <c r="L158" s="30"/>
    </row>
    <row r="159" spans="1:13" s="4" customFormat="1" ht="12">
      <c r="A159" s="3"/>
      <c r="B159" s="109" t="s">
        <v>0</v>
      </c>
      <c r="C159" s="110" t="s">
        <v>156</v>
      </c>
      <c r="D159" s="170" t="s">
        <v>33</v>
      </c>
      <c r="E159" s="170"/>
      <c r="F159" s="110" t="s">
        <v>26</v>
      </c>
      <c r="G159" s="110" t="s">
        <v>27</v>
      </c>
      <c r="H159" s="110" t="s">
        <v>26</v>
      </c>
      <c r="I159" s="111" t="s">
        <v>27</v>
      </c>
      <c r="J159" s="3"/>
      <c r="K159" s="145"/>
      <c r="L159" s="138"/>
      <c r="M159" s="138"/>
    </row>
    <row r="160" spans="1:13" s="4" customFormat="1" ht="12">
      <c r="A160" s="3"/>
      <c r="B160" s="59"/>
      <c r="C160" s="60"/>
      <c r="D160" s="177"/>
      <c r="E160" s="177"/>
      <c r="F160" s="49" t="str">
        <f>IF(D160="", "", IF(C160="User Defined", VLOOKUP(D160, 'User Defined'!$B$4:$D$103, 2, FALSE), VLOOKUP(D160, 'Device Database'!$B$4:$D$338, 2, FALSE)))</f>
        <v/>
      </c>
      <c r="G160" s="49" t="str">
        <f>IF(F160&lt;&gt;"", F160*B160, "")</f>
        <v/>
      </c>
      <c r="H160" s="49" t="str">
        <f>IF(D160="", "", IF(C160="User Defined", VLOOKUP(D160, 'User Defined'!$B$4:$D$103, 3, FALSE), VLOOKUP(D160, 'Device Database'!$B$4:$D$338, 3, FALSE)))</f>
        <v/>
      </c>
      <c r="I160" s="49" t="str">
        <f>IF(H160&lt;&gt;"", H160*B160, "")</f>
        <v/>
      </c>
      <c r="J160" s="3"/>
      <c r="K160" s="145"/>
      <c r="L160" s="138"/>
      <c r="M160" s="138"/>
    </row>
    <row r="161" spans="1:13" s="4" customFormat="1" ht="12">
      <c r="A161" s="3"/>
      <c r="B161" s="57"/>
      <c r="C161" s="61"/>
      <c r="D161" s="171"/>
      <c r="E161" s="171"/>
      <c r="F161" s="49" t="str">
        <f>IF(D161="", "", IF(C161="User Defined", VLOOKUP(D161, 'User Defined'!$B$4:$D$103, 2, FALSE), VLOOKUP(D161, 'Device Database'!$B$4:$D$338, 2, FALSE)))</f>
        <v/>
      </c>
      <c r="G161" s="49" t="str">
        <f t="shared" ref="G161:G169" si="8">IF(F161&lt;&gt;"", F161*B161, "")</f>
        <v/>
      </c>
      <c r="H161" s="49" t="str">
        <f>IF(D161="", "", IF(C161="User Defined", VLOOKUP(D161, 'User Defined'!$B$4:$D$103, 3, FALSE), VLOOKUP(D161, 'Device Database'!$B$4:$D$338, 3, FALSE)))</f>
        <v/>
      </c>
      <c r="I161" s="49" t="str">
        <f t="shared" ref="I161:I169" si="9">IF(H161&lt;&gt;"", H161*B161, "")</f>
        <v/>
      </c>
      <c r="J161" s="3"/>
      <c r="K161" s="145"/>
      <c r="L161" s="138"/>
      <c r="M161" s="138"/>
    </row>
    <row r="162" spans="1:13" s="4" customFormat="1" ht="12">
      <c r="A162" s="3"/>
      <c r="B162" s="57"/>
      <c r="C162" s="61"/>
      <c r="D162" s="171"/>
      <c r="E162" s="171"/>
      <c r="F162" s="49" t="str">
        <f>IF(D162="", "", IF(C162="User Defined", VLOOKUP(D162, 'User Defined'!$B$4:$D$103, 2, FALSE), VLOOKUP(D162, 'Device Database'!$B$4:$D$338, 2, FALSE)))</f>
        <v/>
      </c>
      <c r="G162" s="49" t="str">
        <f t="shared" si="8"/>
        <v/>
      </c>
      <c r="H162" s="49" t="str">
        <f>IF(D162="", "", IF(C162="User Defined", VLOOKUP(D162, 'User Defined'!$B$4:$D$103, 3, FALSE), VLOOKUP(D162, 'Device Database'!$B$4:$D$338, 3, FALSE)))</f>
        <v/>
      </c>
      <c r="I162" s="49" t="str">
        <f t="shared" si="9"/>
        <v/>
      </c>
      <c r="J162" s="3"/>
      <c r="K162" s="145"/>
      <c r="L162" s="138"/>
      <c r="M162" s="138"/>
    </row>
    <row r="163" spans="1:13" s="4" customFormat="1" ht="12">
      <c r="A163" s="3"/>
      <c r="B163" s="57"/>
      <c r="C163" s="61"/>
      <c r="D163" s="171"/>
      <c r="E163" s="171"/>
      <c r="F163" s="49" t="str">
        <f>IF(D163="", "", IF(C163="User Defined", VLOOKUP(D163, 'User Defined'!$B$4:$D$103, 2, FALSE), VLOOKUP(D163, 'Device Database'!$B$4:$D$338, 2, FALSE)))</f>
        <v/>
      </c>
      <c r="G163" s="49" t="str">
        <f t="shared" si="8"/>
        <v/>
      </c>
      <c r="H163" s="49" t="str">
        <f>IF(D163="", "", IF(C163="User Defined", VLOOKUP(D163, 'User Defined'!$B$4:$D$103, 3, FALSE), VLOOKUP(D163, 'Device Database'!$B$4:$D$338, 3, FALSE)))</f>
        <v/>
      </c>
      <c r="I163" s="49" t="str">
        <f t="shared" si="9"/>
        <v/>
      </c>
      <c r="J163" s="3"/>
      <c r="K163" s="145"/>
      <c r="L163" s="138"/>
      <c r="M163" s="138"/>
    </row>
    <row r="164" spans="1:13" s="4" customFormat="1" ht="12">
      <c r="A164" s="3"/>
      <c r="B164" s="57"/>
      <c r="C164" s="61"/>
      <c r="D164" s="172"/>
      <c r="E164" s="173"/>
      <c r="F164" s="49" t="str">
        <f>IF(D164="", "", IF(C164="User Defined", VLOOKUP(D164, 'User Defined'!$B$4:$D$103, 2, FALSE), VLOOKUP(D164, 'Device Database'!$B$4:$D$338, 2, FALSE)))</f>
        <v/>
      </c>
      <c r="G164" s="49" t="str">
        <f t="shared" si="8"/>
        <v/>
      </c>
      <c r="H164" s="49" t="str">
        <f>IF(D164="", "", IF(C164="User Defined", VLOOKUP(D164, 'User Defined'!$B$4:$D$103, 3, FALSE), VLOOKUP(D164, 'Device Database'!$B$4:$D$338, 3, FALSE)))</f>
        <v/>
      </c>
      <c r="I164" s="49" t="str">
        <f t="shared" si="9"/>
        <v/>
      </c>
      <c r="J164" s="3"/>
      <c r="K164" s="144"/>
      <c r="L164" s="30"/>
      <c r="M164" s="138"/>
    </row>
    <row r="165" spans="1:13" s="4" customFormat="1" ht="12">
      <c r="A165" s="3"/>
      <c r="B165" s="57"/>
      <c r="C165" s="61"/>
      <c r="D165" s="172" t="s">
        <v>340</v>
      </c>
      <c r="E165" s="173"/>
      <c r="F165" s="63"/>
      <c r="G165" s="49" t="str">
        <f t="shared" si="8"/>
        <v/>
      </c>
      <c r="H165" s="63"/>
      <c r="I165" s="49" t="str">
        <f t="shared" si="9"/>
        <v/>
      </c>
      <c r="J165" s="3"/>
      <c r="K165" s="144"/>
      <c r="L165" s="30"/>
      <c r="M165" s="138"/>
    </row>
    <row r="166" spans="1:13" s="4" customFormat="1" ht="12">
      <c r="A166" s="3"/>
      <c r="B166" s="57"/>
      <c r="C166" s="61"/>
      <c r="D166" s="172" t="s">
        <v>339</v>
      </c>
      <c r="E166" s="173"/>
      <c r="F166" s="63"/>
      <c r="G166" s="49" t="str">
        <f t="shared" si="8"/>
        <v/>
      </c>
      <c r="H166" s="63"/>
      <c r="I166" s="49" t="str">
        <f t="shared" si="9"/>
        <v/>
      </c>
      <c r="J166" s="3"/>
      <c r="K166" s="144"/>
      <c r="L166" s="30"/>
      <c r="M166" s="138"/>
    </row>
    <row r="167" spans="1:13" s="4" customFormat="1" ht="12">
      <c r="A167" s="3"/>
      <c r="B167" s="57"/>
      <c r="C167" s="62"/>
      <c r="D167" s="172" t="s">
        <v>341</v>
      </c>
      <c r="E167" s="173"/>
      <c r="F167" s="63"/>
      <c r="G167" s="49" t="str">
        <f t="shared" si="8"/>
        <v/>
      </c>
      <c r="H167" s="63"/>
      <c r="I167" s="49" t="str">
        <f t="shared" si="9"/>
        <v/>
      </c>
      <c r="J167" s="3"/>
      <c r="K167" s="144"/>
      <c r="L167" s="30"/>
      <c r="M167" s="138"/>
    </row>
    <row r="168" spans="1:13" s="4" customFormat="1" ht="12">
      <c r="A168" s="3"/>
      <c r="B168" s="57"/>
      <c r="C168" s="61"/>
      <c r="D168" s="172"/>
      <c r="E168" s="173"/>
      <c r="F168" s="63"/>
      <c r="G168" s="49" t="str">
        <f t="shared" si="8"/>
        <v/>
      </c>
      <c r="H168" s="63"/>
      <c r="I168" s="49" t="str">
        <f t="shared" si="9"/>
        <v/>
      </c>
      <c r="J168" s="3"/>
      <c r="K168" s="144"/>
      <c r="L168" s="30"/>
      <c r="M168" s="138"/>
    </row>
    <row r="169" spans="1:13" s="4" customFormat="1" ht="12">
      <c r="A169" s="3"/>
      <c r="B169" s="57"/>
      <c r="C169" s="61"/>
      <c r="D169" s="172"/>
      <c r="E169" s="173"/>
      <c r="F169" s="63"/>
      <c r="G169" s="49" t="str">
        <f t="shared" si="8"/>
        <v/>
      </c>
      <c r="H169" s="63"/>
      <c r="I169" s="49" t="str">
        <f t="shared" si="9"/>
        <v/>
      </c>
      <c r="J169" s="3"/>
      <c r="K169" s="144"/>
      <c r="L169" s="30"/>
      <c r="M169" s="138"/>
    </row>
    <row r="170" spans="1:13" s="4" customFormat="1" ht="12.75" customHeight="1">
      <c r="A170" s="3"/>
      <c r="B170" s="3"/>
      <c r="C170" s="178" t="str">
        <f>IF(D153="Doors (Low AC Drop)", "No Standby or Alarm current shown as circuit is used for door holders and will drop out during an AC power loss.", "")</f>
        <v/>
      </c>
      <c r="D170" s="178"/>
      <c r="E170" s="178"/>
      <c r="F170" s="12" t="s">
        <v>134</v>
      </c>
      <c r="G170" s="52">
        <f>IF(D153="Doors (Low AC Drop)",0,SUM(G160:G169))</f>
        <v>0</v>
      </c>
      <c r="H170" s="12" t="s">
        <v>29</v>
      </c>
      <c r="I170" s="52">
        <f>IF(D153="Doors (Low AC Drop)",0,SUM(I160:I169))</f>
        <v>0</v>
      </c>
      <c r="J170" s="3"/>
      <c r="K170" s="144"/>
      <c r="L170" s="30"/>
      <c r="M170" s="138"/>
    </row>
    <row r="171" spans="1:13" s="4" customFormat="1" ht="16.5" customHeight="1">
      <c r="A171" s="3"/>
      <c r="B171" s="3"/>
      <c r="C171" s="179"/>
      <c r="D171" s="179"/>
      <c r="E171" s="179"/>
      <c r="F171" s="35"/>
      <c r="G171" s="3"/>
      <c r="H171" s="35"/>
      <c r="I171" s="3"/>
      <c r="J171" s="3"/>
      <c r="K171" s="144"/>
      <c r="L171" s="30">
        <v>1.6</v>
      </c>
      <c r="M171" s="138"/>
    </row>
    <row r="172" spans="1:13" s="4" customFormat="1" ht="12" customHeight="1">
      <c r="A172" s="3"/>
      <c r="B172" s="33"/>
      <c r="C172" s="44"/>
      <c r="D172" s="33"/>
      <c r="E172" s="27"/>
      <c r="F172" s="34"/>
      <c r="G172" s="34"/>
      <c r="H172" s="27"/>
      <c r="I172" s="34"/>
      <c r="J172" s="3"/>
      <c r="K172" s="144"/>
      <c r="L172" s="30">
        <v>2.5</v>
      </c>
      <c r="M172" s="138"/>
    </row>
    <row r="173" spans="1:13" s="4" customFormat="1" ht="16.5" customHeight="1">
      <c r="A173" s="3"/>
      <c r="B173" s="102" t="s">
        <v>372</v>
      </c>
      <c r="C173" s="103"/>
      <c r="D173" s="103"/>
      <c r="E173" s="166" t="s">
        <v>137</v>
      </c>
      <c r="F173" s="167">
        <v>3</v>
      </c>
      <c r="G173" s="167"/>
      <c r="H173" s="166" t="s">
        <v>139</v>
      </c>
      <c r="I173" s="168">
        <f>$I$10</f>
        <v>20.399999999999999</v>
      </c>
      <c r="J173" s="3"/>
      <c r="K173" s="144"/>
      <c r="L173" s="30">
        <v>2.5</v>
      </c>
      <c r="M173" s="138"/>
    </row>
    <row r="174" spans="1:13" s="4" customFormat="1" ht="3" customHeight="1">
      <c r="A174" s="3"/>
      <c r="B174" s="113"/>
      <c r="C174" s="113"/>
      <c r="D174" s="113"/>
      <c r="E174" s="114"/>
      <c r="F174" s="115"/>
      <c r="G174" s="115"/>
      <c r="H174" s="115"/>
      <c r="I174" s="115"/>
      <c r="J174" s="3"/>
      <c r="K174" s="144"/>
      <c r="L174" s="30">
        <v>4</v>
      </c>
      <c r="M174" s="138"/>
    </row>
    <row r="175" spans="1:13" s="4" customFormat="1" ht="12" customHeight="1">
      <c r="A175" s="3"/>
      <c r="B175" s="14"/>
      <c r="C175" s="23" t="s">
        <v>135</v>
      </c>
      <c r="D175" s="172"/>
      <c r="E175" s="173"/>
      <c r="F175" s="23" t="s">
        <v>63</v>
      </c>
      <c r="G175" s="184"/>
      <c r="H175" s="185"/>
      <c r="I175" s="14"/>
      <c r="J175" s="3"/>
      <c r="K175" s="144"/>
      <c r="L175" s="30">
        <v>4</v>
      </c>
      <c r="M175" s="138"/>
    </row>
    <row r="176" spans="1:13" s="4" customFormat="1" ht="12" customHeight="1">
      <c r="A176" s="3"/>
      <c r="B176" s="14"/>
      <c r="C176" s="22"/>
      <c r="D176" s="29" t="str">
        <f>IF(D175="Door Holder - Low AC Dropout", "* Circuit Standby and Alarm Current will be zero", "")</f>
        <v/>
      </c>
      <c r="E176" s="22"/>
      <c r="F176" s="22"/>
      <c r="G176" s="24"/>
      <c r="H176" s="24"/>
      <c r="I176" s="24"/>
      <c r="J176" s="3"/>
      <c r="K176" s="144"/>
      <c r="L176" s="30">
        <v>6.4</v>
      </c>
      <c r="M176" s="138"/>
    </row>
    <row r="177" spans="1:13" s="4" customFormat="1" ht="12.75" customHeight="1">
      <c r="A177" s="3"/>
      <c r="B177" s="14"/>
      <c r="C177" s="105" t="s">
        <v>76</v>
      </c>
      <c r="D177" s="106" t="s">
        <v>21</v>
      </c>
      <c r="E177" s="106" t="s">
        <v>22</v>
      </c>
      <c r="F177" s="106" t="s">
        <v>5</v>
      </c>
      <c r="G177" s="107" t="s">
        <v>175</v>
      </c>
      <c r="H177" s="106" t="s">
        <v>23</v>
      </c>
      <c r="I177" s="108" t="s">
        <v>136</v>
      </c>
      <c r="J177" s="3"/>
      <c r="K177" s="144"/>
      <c r="L177" s="30">
        <v>6.4</v>
      </c>
      <c r="M177" s="138"/>
    </row>
    <row r="178" spans="1:13" s="4" customFormat="1" ht="12" customHeight="1">
      <c r="A178" s="3"/>
      <c r="B178" s="16"/>
      <c r="C178" s="59" t="s">
        <v>67</v>
      </c>
      <c r="D178" s="71">
        <f>VLOOKUP(C178, $K$124:$L$130, 2)</f>
        <v>2.5</v>
      </c>
      <c r="E178" s="59"/>
      <c r="F178" s="73">
        <f>((E178*2)/1000)*D178</f>
        <v>0</v>
      </c>
      <c r="G178" s="74">
        <f>IF(SUM(G182:G191)&gt;SUM(I182:I191),SUM(G182:G191),SUM(I182:I191))</f>
        <v>0</v>
      </c>
      <c r="H178" s="75">
        <f>I173-(G178*F178)</f>
        <v>20.399999999999999</v>
      </c>
      <c r="I178" s="72">
        <v>16</v>
      </c>
      <c r="J178" s="3"/>
      <c r="K178" s="144"/>
      <c r="L178" s="30"/>
      <c r="M178" s="138"/>
    </row>
    <row r="179" spans="1:13" s="4" customFormat="1" ht="12" customHeight="1">
      <c r="A179" s="3"/>
      <c r="B179" s="77"/>
      <c r="C179" s="77"/>
      <c r="D179" s="77"/>
      <c r="E179" s="78"/>
      <c r="F179" s="77"/>
      <c r="G179" s="77"/>
      <c r="H179" s="77"/>
      <c r="I179" s="77"/>
      <c r="J179" s="3"/>
      <c r="K179" s="144"/>
      <c r="L179" s="30"/>
      <c r="M179" s="138"/>
    </row>
    <row r="180" spans="1:13" s="4" customFormat="1" ht="12.75" customHeight="1">
      <c r="A180" s="3"/>
      <c r="B180" s="182" t="s">
        <v>132</v>
      </c>
      <c r="C180" s="183"/>
      <c r="D180" s="183"/>
      <c r="E180" s="183"/>
      <c r="F180" s="183" t="s">
        <v>64</v>
      </c>
      <c r="G180" s="183"/>
      <c r="H180" s="183" t="s">
        <v>65</v>
      </c>
      <c r="I180" s="187"/>
      <c r="J180" s="3"/>
      <c r="K180" s="145"/>
      <c r="L180" s="138"/>
      <c r="M180" s="138"/>
    </row>
    <row r="181" spans="1:13" s="4" customFormat="1" ht="12" customHeight="1">
      <c r="A181" s="3"/>
      <c r="B181" s="109" t="s">
        <v>0</v>
      </c>
      <c r="C181" s="110" t="s">
        <v>156</v>
      </c>
      <c r="D181" s="170" t="s">
        <v>33</v>
      </c>
      <c r="E181" s="170"/>
      <c r="F181" s="110" t="s">
        <v>26</v>
      </c>
      <c r="G181" s="110" t="s">
        <v>27</v>
      </c>
      <c r="H181" s="110" t="s">
        <v>26</v>
      </c>
      <c r="I181" s="111" t="s">
        <v>27</v>
      </c>
      <c r="J181" s="3"/>
      <c r="K181" s="145"/>
      <c r="L181" s="138"/>
      <c r="M181" s="138"/>
    </row>
    <row r="182" spans="1:13" s="4" customFormat="1" ht="12" customHeight="1">
      <c r="A182" s="3"/>
      <c r="B182" s="59"/>
      <c r="C182" s="60"/>
      <c r="D182" s="177"/>
      <c r="E182" s="177"/>
      <c r="F182" s="49" t="str">
        <f>IF(D182="", "", IF(C182="User Defined", VLOOKUP(D182, 'User Defined'!$B$4:$D$103, 2, FALSE), VLOOKUP(D182, 'Device Database'!$B$4:$D$338, 2, FALSE)))</f>
        <v/>
      </c>
      <c r="G182" s="49" t="str">
        <f>IF(F182&lt;&gt;"", F182*B182, "")</f>
        <v/>
      </c>
      <c r="H182" s="49" t="str">
        <f>IF(D182="", "", IF(C182="User Defined", VLOOKUP(D182, 'User Defined'!$B$4:$D$103, 3, FALSE), VLOOKUP(D182, 'Device Database'!$B$4:$D$338, 3, FALSE)))</f>
        <v/>
      </c>
      <c r="I182" s="49" t="str">
        <f>IF(H182&lt;&gt;"", H182*B182, "")</f>
        <v/>
      </c>
      <c r="J182" s="3"/>
      <c r="K182" s="145"/>
      <c r="L182" s="138"/>
      <c r="M182" s="138"/>
    </row>
    <row r="183" spans="1:13" s="4" customFormat="1" ht="12" customHeight="1">
      <c r="A183" s="3"/>
      <c r="B183" s="57"/>
      <c r="C183" s="61"/>
      <c r="D183" s="171"/>
      <c r="E183" s="171"/>
      <c r="F183" s="49" t="str">
        <f>IF(D183="", "", IF(C183="User Defined", VLOOKUP(D183, 'User Defined'!$B$4:$D$103, 2, FALSE), VLOOKUP(D183, 'Device Database'!$B$4:$D$338, 2, FALSE)))</f>
        <v/>
      </c>
      <c r="G183" s="49" t="str">
        <f t="shared" ref="G183:G191" si="10">IF(F183&lt;&gt;"", F183*B183, "")</f>
        <v/>
      </c>
      <c r="H183" s="49" t="str">
        <f>IF(D183="", "", IF(C183="User Defined", VLOOKUP(D183, 'User Defined'!$B$4:$D$103, 3, FALSE), VLOOKUP(D183, 'Device Database'!$B$4:$D$338, 3, FALSE)))</f>
        <v/>
      </c>
      <c r="I183" s="49" t="str">
        <f t="shared" ref="I183:I191" si="11">IF(H183&lt;&gt;"", H183*B183, "")</f>
        <v/>
      </c>
      <c r="J183" s="3"/>
      <c r="K183" s="145"/>
      <c r="L183" s="138"/>
      <c r="M183" s="138"/>
    </row>
    <row r="184" spans="1:13" s="4" customFormat="1" ht="12" customHeight="1">
      <c r="A184" s="3"/>
      <c r="B184" s="57"/>
      <c r="C184" s="61"/>
      <c r="D184" s="171"/>
      <c r="E184" s="171"/>
      <c r="F184" s="49" t="str">
        <f>IF(D184="", "", IF(C184="User Defined", VLOOKUP(D184, 'User Defined'!$B$4:$D$103, 2, FALSE), VLOOKUP(D184, 'Device Database'!$B$4:$D$338, 2, FALSE)))</f>
        <v/>
      </c>
      <c r="G184" s="49" t="str">
        <f t="shared" si="10"/>
        <v/>
      </c>
      <c r="H184" s="49" t="str">
        <f>IF(D184="", "", IF(C184="User Defined", VLOOKUP(D184, 'User Defined'!$B$4:$D$103, 3, FALSE), VLOOKUP(D184, 'Device Database'!$B$4:$D$338, 3, FALSE)))</f>
        <v/>
      </c>
      <c r="I184" s="49" t="str">
        <f t="shared" si="11"/>
        <v/>
      </c>
      <c r="J184" s="3"/>
      <c r="K184" s="145"/>
      <c r="L184" s="138"/>
      <c r="M184" s="138"/>
    </row>
    <row r="185" spans="1:13" s="4" customFormat="1" ht="12" customHeight="1">
      <c r="A185" s="3"/>
      <c r="B185" s="57"/>
      <c r="C185" s="61"/>
      <c r="D185" s="171"/>
      <c r="E185" s="171"/>
      <c r="F185" s="49" t="str">
        <f>IF(D185="", "", IF(C185="User Defined", VLOOKUP(D185, 'User Defined'!$B$4:$D$103, 2, FALSE), VLOOKUP(D185, 'Device Database'!$B$4:$D$338, 2, FALSE)))</f>
        <v/>
      </c>
      <c r="G185" s="49" t="str">
        <f t="shared" si="10"/>
        <v/>
      </c>
      <c r="H185" s="49" t="str">
        <f>IF(D185="", "", IF(C185="User Defined", VLOOKUP(D185, 'User Defined'!$B$4:$D$103, 3, FALSE), VLOOKUP(D185, 'Device Database'!$B$4:$D$338, 3, FALSE)))</f>
        <v/>
      </c>
      <c r="I185" s="49" t="str">
        <f t="shared" si="11"/>
        <v/>
      </c>
      <c r="J185" s="3"/>
      <c r="K185" s="145"/>
      <c r="L185" s="138"/>
      <c r="M185" s="138"/>
    </row>
    <row r="186" spans="1:13" s="4" customFormat="1" ht="12" customHeight="1">
      <c r="A186" s="3"/>
      <c r="B186" s="57"/>
      <c r="C186" s="61"/>
      <c r="D186" s="172"/>
      <c r="E186" s="173"/>
      <c r="F186" s="49" t="str">
        <f>IF(D186="", "", IF(C186="User Defined", VLOOKUP(D186, 'User Defined'!$B$4:$D$103, 2, FALSE), VLOOKUP(D186, 'Device Database'!$B$4:$D$338, 2, FALSE)))</f>
        <v/>
      </c>
      <c r="G186" s="49" t="str">
        <f t="shared" si="10"/>
        <v/>
      </c>
      <c r="H186" s="49" t="str">
        <f>IF(D186="", "", IF(C186="User Defined", VLOOKUP(D186, 'User Defined'!$B$4:$D$103, 3, FALSE), VLOOKUP(D186, 'Device Database'!$B$4:$D$338, 3, FALSE)))</f>
        <v/>
      </c>
      <c r="I186" s="49" t="str">
        <f t="shared" si="11"/>
        <v/>
      </c>
      <c r="J186" s="3"/>
      <c r="K186" s="145"/>
      <c r="L186" s="138"/>
      <c r="M186" s="138"/>
    </row>
    <row r="187" spans="1:13" s="4" customFormat="1" ht="12" customHeight="1">
      <c r="A187" s="3"/>
      <c r="B187" s="57"/>
      <c r="C187" s="61"/>
      <c r="D187" s="172" t="s">
        <v>340</v>
      </c>
      <c r="E187" s="173"/>
      <c r="F187" s="63"/>
      <c r="G187" s="49" t="str">
        <f t="shared" si="10"/>
        <v/>
      </c>
      <c r="H187" s="63"/>
      <c r="I187" s="49" t="str">
        <f t="shared" si="11"/>
        <v/>
      </c>
      <c r="J187" s="3"/>
      <c r="K187" s="145"/>
      <c r="L187" s="138"/>
      <c r="M187" s="138"/>
    </row>
    <row r="188" spans="1:13" s="4" customFormat="1" ht="12" customHeight="1">
      <c r="A188" s="3"/>
      <c r="B188" s="57"/>
      <c r="C188" s="61"/>
      <c r="D188" s="172" t="s">
        <v>339</v>
      </c>
      <c r="E188" s="173"/>
      <c r="F188" s="63"/>
      <c r="G188" s="49" t="str">
        <f t="shared" si="10"/>
        <v/>
      </c>
      <c r="H188" s="63"/>
      <c r="I188" s="49" t="str">
        <f t="shared" si="11"/>
        <v/>
      </c>
      <c r="J188" s="3"/>
      <c r="K188" s="145"/>
      <c r="L188" s="138"/>
      <c r="M188" s="138"/>
    </row>
    <row r="189" spans="1:13" s="4" customFormat="1" ht="12" customHeight="1">
      <c r="A189" s="3"/>
      <c r="B189" s="57"/>
      <c r="C189" s="62"/>
      <c r="D189" s="172" t="s">
        <v>341</v>
      </c>
      <c r="E189" s="173"/>
      <c r="F189" s="63"/>
      <c r="G189" s="49" t="str">
        <f t="shared" si="10"/>
        <v/>
      </c>
      <c r="H189" s="63"/>
      <c r="I189" s="49" t="str">
        <f t="shared" si="11"/>
        <v/>
      </c>
      <c r="J189" s="3"/>
      <c r="K189" s="145"/>
      <c r="L189" s="138"/>
      <c r="M189" s="138"/>
    </row>
    <row r="190" spans="1:13" s="4" customFormat="1" ht="12" customHeight="1">
      <c r="A190" s="3"/>
      <c r="B190" s="57"/>
      <c r="C190" s="61"/>
      <c r="D190" s="172"/>
      <c r="E190" s="173"/>
      <c r="F190" s="63"/>
      <c r="G190" s="49" t="str">
        <f t="shared" si="10"/>
        <v/>
      </c>
      <c r="H190" s="63"/>
      <c r="I190" s="49" t="str">
        <f t="shared" si="11"/>
        <v/>
      </c>
      <c r="J190" s="3"/>
      <c r="K190" s="145"/>
      <c r="L190" s="138"/>
      <c r="M190" s="138"/>
    </row>
    <row r="191" spans="1:13" s="4" customFormat="1" ht="12" customHeight="1">
      <c r="A191" s="3"/>
      <c r="B191" s="57"/>
      <c r="C191" s="61"/>
      <c r="D191" s="172"/>
      <c r="E191" s="173"/>
      <c r="F191" s="63"/>
      <c r="G191" s="49" t="str">
        <f t="shared" si="10"/>
        <v/>
      </c>
      <c r="H191" s="63"/>
      <c r="I191" s="49" t="str">
        <f t="shared" si="11"/>
        <v/>
      </c>
      <c r="J191" s="3"/>
      <c r="K191" s="145"/>
      <c r="L191" s="138"/>
      <c r="M191" s="138"/>
    </row>
    <row r="192" spans="1:13" s="4" customFormat="1" ht="12.75" customHeight="1">
      <c r="A192" s="3"/>
      <c r="B192" s="3"/>
      <c r="C192" s="178" t="str">
        <f>IF(D175="Doors (Low AC Drop)", "No Standby or Alarm current shown as circuit is used for door holders and will drop out during an AC power loss.", "")</f>
        <v/>
      </c>
      <c r="D192" s="178"/>
      <c r="E192" s="178"/>
      <c r="F192" s="12" t="s">
        <v>134</v>
      </c>
      <c r="G192" s="52">
        <f>IF(D175="Doors (Low AC Drop)",0,SUM(G182:G191))</f>
        <v>0</v>
      </c>
      <c r="H192" s="12" t="s">
        <v>29</v>
      </c>
      <c r="I192" s="52">
        <f>IF(D175="Doors (Low AC Drop)",0,SUM(I182:I191))</f>
        <v>0</v>
      </c>
      <c r="J192" s="3"/>
      <c r="K192" s="145"/>
      <c r="L192" s="138"/>
      <c r="M192" s="138"/>
    </row>
    <row r="193" spans="1:13" s="4" customFormat="1" ht="16.5" customHeight="1">
      <c r="A193" s="3"/>
      <c r="B193" s="3"/>
      <c r="C193" s="179"/>
      <c r="D193" s="179"/>
      <c r="E193" s="179"/>
      <c r="F193" s="12"/>
      <c r="G193" s="76"/>
      <c r="H193" s="12"/>
      <c r="I193" s="76"/>
      <c r="J193" s="3"/>
      <c r="K193" s="145"/>
      <c r="L193" s="138"/>
      <c r="M193" s="138"/>
    </row>
    <row r="194" spans="1:13" s="4" customFormat="1" ht="12">
      <c r="A194" s="3"/>
      <c r="B194" s="3"/>
      <c r="C194" s="68"/>
      <c r="D194" s="68"/>
      <c r="E194" s="68"/>
      <c r="F194" s="35"/>
      <c r="G194" s="3"/>
      <c r="H194" s="35"/>
      <c r="I194" s="3"/>
      <c r="J194" s="3"/>
      <c r="K194" s="145"/>
      <c r="L194" s="138"/>
      <c r="M194" s="138"/>
    </row>
    <row r="195" spans="1:13" ht="30" customHeight="1">
      <c r="A195" s="2"/>
      <c r="B195" s="2"/>
      <c r="C195" s="2"/>
      <c r="D195" s="2"/>
      <c r="E195" s="2"/>
      <c r="F195" s="2"/>
      <c r="G195" s="2"/>
      <c r="H195" s="17"/>
      <c r="I195" s="26"/>
      <c r="J195" s="2"/>
      <c r="K195" s="145"/>
      <c r="L195" s="139"/>
      <c r="M195" s="139"/>
    </row>
    <row r="196" spans="1:13" ht="24.75" customHeight="1">
      <c r="A196" s="2"/>
      <c r="B196" s="101" t="s">
        <v>377</v>
      </c>
      <c r="C196" s="65"/>
      <c r="D196" s="65"/>
      <c r="E196" s="66"/>
      <c r="F196" s="66"/>
      <c r="G196" s="176" t="str">
        <f>IF($F$2&lt;&gt;"", $F$2, "")</f>
        <v/>
      </c>
      <c r="H196" s="176"/>
      <c r="I196" s="104" t="str">
        <f>IF($F$10&lt;&gt;"", $F$10, "")</f>
        <v/>
      </c>
      <c r="J196" s="2"/>
      <c r="K196" s="145"/>
      <c r="L196" s="139"/>
      <c r="M196" s="139"/>
    </row>
    <row r="197" spans="1:13" ht="16.5" customHeight="1">
      <c r="A197" s="2"/>
      <c r="B197" s="101"/>
      <c r="C197" s="65"/>
      <c r="D197" s="65"/>
      <c r="E197" s="66"/>
      <c r="F197" s="66"/>
      <c r="G197" s="121"/>
      <c r="H197" s="121"/>
      <c r="I197" s="104"/>
      <c r="J197" s="2"/>
      <c r="K197" s="145"/>
      <c r="L197" s="139"/>
      <c r="M197" s="139"/>
    </row>
    <row r="198" spans="1:13" s="4" customFormat="1" ht="16.5" customHeight="1">
      <c r="A198" s="3"/>
      <c r="B198" s="102" t="s">
        <v>373</v>
      </c>
      <c r="C198" s="103"/>
      <c r="D198" s="103"/>
      <c r="E198" s="166" t="s">
        <v>137</v>
      </c>
      <c r="F198" s="167">
        <v>3</v>
      </c>
      <c r="G198" s="167"/>
      <c r="H198" s="166" t="s">
        <v>139</v>
      </c>
      <c r="I198" s="168">
        <f>$I$10</f>
        <v>20.399999999999999</v>
      </c>
      <c r="J198" s="3"/>
      <c r="K198" s="145"/>
      <c r="L198" s="138"/>
      <c r="M198" s="138"/>
    </row>
    <row r="199" spans="1:13" s="4" customFormat="1" ht="3" customHeight="1">
      <c r="A199" s="3"/>
      <c r="B199" s="113"/>
      <c r="C199" s="113"/>
      <c r="D199" s="113"/>
      <c r="E199" s="114"/>
      <c r="F199" s="115"/>
      <c r="G199" s="115"/>
      <c r="H199" s="115"/>
      <c r="I199" s="115"/>
      <c r="J199" s="3"/>
      <c r="K199" s="145"/>
      <c r="L199" s="138"/>
      <c r="M199" s="138"/>
    </row>
    <row r="200" spans="1:13" s="4" customFormat="1" ht="12">
      <c r="A200" s="3"/>
      <c r="B200" s="14"/>
      <c r="C200" s="23" t="s">
        <v>135</v>
      </c>
      <c r="D200" s="172"/>
      <c r="E200" s="173"/>
      <c r="F200" s="23" t="s">
        <v>63</v>
      </c>
      <c r="G200" s="184"/>
      <c r="H200" s="185"/>
      <c r="I200" s="14"/>
      <c r="J200" s="3"/>
      <c r="K200" s="145"/>
      <c r="L200" s="138"/>
      <c r="M200" s="138"/>
    </row>
    <row r="201" spans="1:13" s="4" customFormat="1" ht="12">
      <c r="A201" s="3"/>
      <c r="B201" s="14"/>
      <c r="C201" s="22"/>
      <c r="D201" s="29" t="str">
        <f>IF(D200="Door Holder - Low AC Dropout", "* Circuit Standby and Alarm Current will be zero", "")</f>
        <v/>
      </c>
      <c r="E201" s="22"/>
      <c r="F201" s="22"/>
      <c r="G201" s="24"/>
      <c r="H201" s="24"/>
      <c r="I201" s="24"/>
      <c r="J201" s="3"/>
      <c r="K201" s="145"/>
      <c r="L201" s="138"/>
      <c r="M201" s="138"/>
    </row>
    <row r="202" spans="1:13" s="4" customFormat="1" ht="12.75" customHeight="1">
      <c r="A202" s="3"/>
      <c r="B202" s="14"/>
      <c r="C202" s="105" t="s">
        <v>76</v>
      </c>
      <c r="D202" s="106" t="s">
        <v>21</v>
      </c>
      <c r="E202" s="106" t="s">
        <v>22</v>
      </c>
      <c r="F202" s="106" t="s">
        <v>5</v>
      </c>
      <c r="G202" s="107" t="s">
        <v>175</v>
      </c>
      <c r="H202" s="106" t="s">
        <v>23</v>
      </c>
      <c r="I202" s="108" t="s">
        <v>136</v>
      </c>
      <c r="J202" s="3"/>
      <c r="K202" s="145"/>
      <c r="L202" s="138"/>
      <c r="M202" s="138"/>
    </row>
    <row r="203" spans="1:13" s="4" customFormat="1" ht="12">
      <c r="A203" s="3"/>
      <c r="B203" s="16"/>
      <c r="C203" s="59" t="s">
        <v>67</v>
      </c>
      <c r="D203" s="71">
        <f>VLOOKUP(C203, $K$124:$L$130, 2)</f>
        <v>2.5</v>
      </c>
      <c r="E203" s="59"/>
      <c r="F203" s="73">
        <f>((E203*2)/1000)*D203</f>
        <v>0</v>
      </c>
      <c r="G203" s="74">
        <f>IF(SUM(G207:G216)&gt;SUM(I207:I216),SUM(G207:G216),SUM(I207:I216))</f>
        <v>0</v>
      </c>
      <c r="H203" s="75">
        <f>I198-(G203*F203)</f>
        <v>20.399999999999999</v>
      </c>
      <c r="I203" s="72">
        <v>16</v>
      </c>
      <c r="J203" s="3"/>
      <c r="K203" s="145"/>
      <c r="L203" s="138"/>
      <c r="M203" s="138"/>
    </row>
    <row r="204" spans="1:13" s="4" customFormat="1" ht="12">
      <c r="A204" s="3"/>
      <c r="B204" s="77"/>
      <c r="C204" s="77"/>
      <c r="D204" s="77"/>
      <c r="E204" s="78"/>
      <c r="F204" s="77"/>
      <c r="G204" s="77"/>
      <c r="H204" s="77"/>
      <c r="I204" s="77"/>
      <c r="J204" s="3"/>
      <c r="K204" s="145"/>
      <c r="L204" s="138"/>
      <c r="M204" s="138"/>
    </row>
    <row r="205" spans="1:13" s="4" customFormat="1" ht="12.75" customHeight="1">
      <c r="A205" s="3"/>
      <c r="B205" s="182" t="s">
        <v>132</v>
      </c>
      <c r="C205" s="183"/>
      <c r="D205" s="183"/>
      <c r="E205" s="183"/>
      <c r="F205" s="183" t="s">
        <v>64</v>
      </c>
      <c r="G205" s="183"/>
      <c r="H205" s="183" t="s">
        <v>65</v>
      </c>
      <c r="I205" s="187"/>
      <c r="J205" s="3"/>
      <c r="K205" s="145"/>
      <c r="L205" s="138"/>
      <c r="M205" s="138"/>
    </row>
    <row r="206" spans="1:13" s="4" customFormat="1" ht="12">
      <c r="A206" s="3"/>
      <c r="B206" s="109" t="s">
        <v>0</v>
      </c>
      <c r="C206" s="110" t="s">
        <v>156</v>
      </c>
      <c r="D206" s="170" t="s">
        <v>33</v>
      </c>
      <c r="E206" s="170"/>
      <c r="F206" s="110" t="s">
        <v>26</v>
      </c>
      <c r="G206" s="110" t="s">
        <v>27</v>
      </c>
      <c r="H206" s="110" t="s">
        <v>26</v>
      </c>
      <c r="I206" s="111" t="s">
        <v>27</v>
      </c>
      <c r="J206" s="3"/>
      <c r="K206" s="145"/>
      <c r="L206" s="138"/>
      <c r="M206" s="138"/>
    </row>
    <row r="207" spans="1:13" s="4" customFormat="1" ht="12">
      <c r="A207" s="3"/>
      <c r="B207" s="59"/>
      <c r="C207" s="60"/>
      <c r="D207" s="177"/>
      <c r="E207" s="177"/>
      <c r="F207" s="49" t="str">
        <f>IF(D207="", "", IF(C207="User Defined", VLOOKUP(D207, 'User Defined'!$B$4:$D$103, 2, FALSE), VLOOKUP(D207, 'Device Database'!$B$4:$D$338, 2, FALSE)))</f>
        <v/>
      </c>
      <c r="G207" s="49" t="str">
        <f>IF(F207&lt;&gt;"", F207*B207, "")</f>
        <v/>
      </c>
      <c r="H207" s="49" t="str">
        <f>IF(D207="", "", IF(C207="User Defined", VLOOKUP(D207, 'User Defined'!$B$4:$D$103, 3, FALSE), VLOOKUP(D207, 'Device Database'!$B$4:$D$338, 3, FALSE)))</f>
        <v/>
      </c>
      <c r="I207" s="49" t="str">
        <f>IF(H207&lt;&gt;"", H207*B207, "")</f>
        <v/>
      </c>
      <c r="J207" s="3"/>
      <c r="K207" s="145"/>
      <c r="L207" s="138"/>
      <c r="M207" s="138"/>
    </row>
    <row r="208" spans="1:13" s="4" customFormat="1" ht="12">
      <c r="A208" s="3"/>
      <c r="B208" s="57"/>
      <c r="C208" s="61"/>
      <c r="D208" s="171"/>
      <c r="E208" s="171"/>
      <c r="F208" s="49" t="str">
        <f>IF(D208="", "", IF(C208="User Defined", VLOOKUP(D208, 'User Defined'!$B$4:$D$103, 2, FALSE), VLOOKUP(D208, 'Device Database'!$B$4:$D$338, 2, FALSE)))</f>
        <v/>
      </c>
      <c r="G208" s="49" t="str">
        <f t="shared" ref="G208:G216" si="12">IF(F208&lt;&gt;"", F208*B208, "")</f>
        <v/>
      </c>
      <c r="H208" s="49" t="str">
        <f>IF(D208="", "", IF(C208="User Defined", VLOOKUP(D208, 'User Defined'!$B$4:$D$103, 3, FALSE), VLOOKUP(D208, 'Device Database'!$B$4:$D$338, 3, FALSE)))</f>
        <v/>
      </c>
      <c r="I208" s="49" t="str">
        <f t="shared" ref="I208:I216" si="13">IF(H208&lt;&gt;"", H208*B208, "")</f>
        <v/>
      </c>
      <c r="J208" s="3"/>
      <c r="K208" s="145"/>
      <c r="L208" s="138"/>
      <c r="M208" s="138"/>
    </row>
    <row r="209" spans="1:13" s="4" customFormat="1" ht="12">
      <c r="A209" s="3"/>
      <c r="B209" s="57"/>
      <c r="C209" s="61"/>
      <c r="D209" s="171"/>
      <c r="E209" s="171"/>
      <c r="F209" s="49" t="str">
        <f>IF(D209="", "", IF(C209="User Defined", VLOOKUP(D209, 'User Defined'!$B$4:$D$103, 2, FALSE), VLOOKUP(D209, 'Device Database'!$B$4:$D$338, 2, FALSE)))</f>
        <v/>
      </c>
      <c r="G209" s="49" t="str">
        <f t="shared" si="12"/>
        <v/>
      </c>
      <c r="H209" s="49" t="str">
        <f>IF(D209="", "", IF(C209="User Defined", VLOOKUP(D209, 'User Defined'!$B$4:$D$103, 3, FALSE), VLOOKUP(D209, 'Device Database'!$B$4:$D$338, 3, FALSE)))</f>
        <v/>
      </c>
      <c r="I209" s="49" t="str">
        <f t="shared" si="13"/>
        <v/>
      </c>
      <c r="J209" s="3"/>
      <c r="K209" s="145"/>
      <c r="L209" s="138"/>
      <c r="M209" s="138"/>
    </row>
    <row r="210" spans="1:13" s="4" customFormat="1" ht="12">
      <c r="A210" s="3"/>
      <c r="B210" s="57"/>
      <c r="C210" s="61"/>
      <c r="D210" s="171"/>
      <c r="E210" s="171"/>
      <c r="F210" s="49" t="str">
        <f>IF(D210="", "", IF(C210="User Defined", VLOOKUP(D210, 'User Defined'!$B$4:$D$103, 2, FALSE), VLOOKUP(D210, 'Device Database'!$B$4:$D$338, 2, FALSE)))</f>
        <v/>
      </c>
      <c r="G210" s="49" t="str">
        <f t="shared" si="12"/>
        <v/>
      </c>
      <c r="H210" s="49" t="str">
        <f>IF(D210="", "", IF(C210="User Defined", VLOOKUP(D210, 'User Defined'!$B$4:$D$103, 3, FALSE), VLOOKUP(D210, 'Device Database'!$B$4:$D$338, 3, FALSE)))</f>
        <v/>
      </c>
      <c r="I210" s="49" t="str">
        <f t="shared" si="13"/>
        <v/>
      </c>
      <c r="J210" s="3"/>
      <c r="K210" s="145"/>
      <c r="L210" s="138"/>
      <c r="M210" s="138"/>
    </row>
    <row r="211" spans="1:13" s="4" customFormat="1" ht="12">
      <c r="A211" s="3"/>
      <c r="B211" s="57"/>
      <c r="C211" s="61"/>
      <c r="D211" s="172"/>
      <c r="E211" s="173"/>
      <c r="F211" s="49" t="str">
        <f>IF(D211="", "", IF(C211="User Defined", VLOOKUP(D211, 'User Defined'!$B$4:$D$103, 2, FALSE), VLOOKUP(D211, 'Device Database'!$B$4:$D$338, 2, FALSE)))</f>
        <v/>
      </c>
      <c r="G211" s="49" t="str">
        <f t="shared" si="12"/>
        <v/>
      </c>
      <c r="H211" s="49" t="str">
        <f>IF(D211="", "", IF(C211="User Defined", VLOOKUP(D211, 'User Defined'!$B$4:$D$103, 3, FALSE), VLOOKUP(D211, 'Device Database'!$B$4:$D$338, 3, FALSE)))</f>
        <v/>
      </c>
      <c r="I211" s="49" t="str">
        <f t="shared" si="13"/>
        <v/>
      </c>
      <c r="J211" s="3"/>
      <c r="K211" s="145"/>
      <c r="L211" s="138"/>
      <c r="M211" s="138"/>
    </row>
    <row r="212" spans="1:13" s="4" customFormat="1" ht="12">
      <c r="A212" s="3"/>
      <c r="B212" s="57"/>
      <c r="C212" s="61"/>
      <c r="D212" s="172" t="s">
        <v>340</v>
      </c>
      <c r="E212" s="173"/>
      <c r="F212" s="63"/>
      <c r="G212" s="49" t="str">
        <f t="shared" si="12"/>
        <v/>
      </c>
      <c r="H212" s="63"/>
      <c r="I212" s="49" t="str">
        <f t="shared" si="13"/>
        <v/>
      </c>
      <c r="J212" s="3"/>
      <c r="K212" s="145"/>
      <c r="L212" s="138"/>
      <c r="M212" s="138"/>
    </row>
    <row r="213" spans="1:13" s="4" customFormat="1" ht="12">
      <c r="A213" s="3"/>
      <c r="B213" s="57"/>
      <c r="C213" s="61"/>
      <c r="D213" s="172" t="s">
        <v>339</v>
      </c>
      <c r="E213" s="173"/>
      <c r="F213" s="63"/>
      <c r="G213" s="49" t="str">
        <f t="shared" si="12"/>
        <v/>
      </c>
      <c r="H213" s="63"/>
      <c r="I213" s="49" t="str">
        <f t="shared" si="13"/>
        <v/>
      </c>
      <c r="J213" s="3"/>
      <c r="K213" s="145"/>
      <c r="L213" s="138"/>
      <c r="M213" s="138"/>
    </row>
    <row r="214" spans="1:13" s="4" customFormat="1" ht="12">
      <c r="A214" s="3"/>
      <c r="B214" s="57"/>
      <c r="C214" s="62"/>
      <c r="D214" s="172" t="s">
        <v>341</v>
      </c>
      <c r="E214" s="173"/>
      <c r="F214" s="63"/>
      <c r="G214" s="49" t="str">
        <f t="shared" si="12"/>
        <v/>
      </c>
      <c r="H214" s="63"/>
      <c r="I214" s="49" t="str">
        <f t="shared" si="13"/>
        <v/>
      </c>
      <c r="J214" s="3"/>
      <c r="K214" s="145"/>
      <c r="L214" s="138"/>
      <c r="M214" s="138"/>
    </row>
    <row r="215" spans="1:13" s="4" customFormat="1" ht="12">
      <c r="A215" s="3"/>
      <c r="B215" s="57"/>
      <c r="C215" s="61"/>
      <c r="D215" s="172"/>
      <c r="E215" s="173"/>
      <c r="F215" s="63"/>
      <c r="G215" s="49" t="str">
        <f t="shared" si="12"/>
        <v/>
      </c>
      <c r="H215" s="63"/>
      <c r="I215" s="49" t="str">
        <f t="shared" si="13"/>
        <v/>
      </c>
      <c r="J215" s="3"/>
      <c r="K215" s="145"/>
      <c r="L215" s="138"/>
      <c r="M215" s="138"/>
    </row>
    <row r="216" spans="1:13" s="4" customFormat="1" ht="12">
      <c r="A216" s="3"/>
      <c r="B216" s="57"/>
      <c r="C216" s="61"/>
      <c r="D216" s="172"/>
      <c r="E216" s="173"/>
      <c r="F216" s="63"/>
      <c r="G216" s="49" t="str">
        <f t="shared" si="12"/>
        <v/>
      </c>
      <c r="H216" s="63"/>
      <c r="I216" s="49" t="str">
        <f t="shared" si="13"/>
        <v/>
      </c>
      <c r="J216" s="3"/>
      <c r="K216" s="145"/>
      <c r="L216" s="138"/>
      <c r="M216" s="138"/>
    </row>
    <row r="217" spans="1:13" s="4" customFormat="1" ht="12.75" customHeight="1">
      <c r="A217" s="3"/>
      <c r="B217" s="3"/>
      <c r="C217" s="178" t="str">
        <f>IF(D200="Doors (Low AC Drop)", "No Standby or Alarm current shown as circuit is used for door holders and will drop out during an AC power loss.", "")</f>
        <v/>
      </c>
      <c r="D217" s="178"/>
      <c r="E217" s="178"/>
      <c r="F217" s="12" t="s">
        <v>134</v>
      </c>
      <c r="G217" s="52">
        <f>IF(D200="Doors (Low AC Drop)",0,SUM(G207:G216))</f>
        <v>0</v>
      </c>
      <c r="H217" s="12" t="s">
        <v>29</v>
      </c>
      <c r="I217" s="52">
        <f>IF(D200="Doors (Low AC Drop)",0,SUM(I207:I216))</f>
        <v>0</v>
      </c>
      <c r="J217" s="3"/>
      <c r="K217" s="145"/>
      <c r="L217" s="138"/>
      <c r="M217" s="138"/>
    </row>
    <row r="218" spans="1:13" s="4" customFormat="1" ht="16.5" customHeight="1">
      <c r="A218" s="3"/>
      <c r="B218" s="3"/>
      <c r="C218" s="179"/>
      <c r="D218" s="179"/>
      <c r="E218" s="179"/>
      <c r="F218" s="35"/>
      <c r="G218" s="3"/>
      <c r="H218" s="35"/>
      <c r="I218" s="3"/>
      <c r="J218" s="3"/>
      <c r="K218" s="145"/>
      <c r="L218" s="138"/>
      <c r="M218" s="138"/>
    </row>
    <row r="219" spans="1:13" s="4" customFormat="1" ht="12" customHeight="1">
      <c r="A219" s="3"/>
      <c r="B219" s="33"/>
      <c r="C219" s="44"/>
      <c r="D219" s="33"/>
      <c r="E219" s="27"/>
      <c r="F219" s="34"/>
      <c r="G219" s="34"/>
      <c r="H219" s="27"/>
      <c r="I219" s="34"/>
      <c r="J219" s="3"/>
      <c r="K219" s="145"/>
      <c r="L219" s="138"/>
      <c r="M219" s="138"/>
    </row>
    <row r="220" spans="1:13" s="4" customFormat="1" ht="16.5" customHeight="1">
      <c r="A220" s="3"/>
      <c r="B220" s="102" t="s">
        <v>374</v>
      </c>
      <c r="C220" s="103"/>
      <c r="D220" s="103"/>
      <c r="E220" s="166" t="s">
        <v>137</v>
      </c>
      <c r="F220" s="167">
        <v>3</v>
      </c>
      <c r="G220" s="167"/>
      <c r="H220" s="166" t="s">
        <v>139</v>
      </c>
      <c r="I220" s="168">
        <f>$I$10</f>
        <v>20.399999999999999</v>
      </c>
      <c r="J220" s="3"/>
      <c r="K220" s="145"/>
      <c r="L220" s="138"/>
      <c r="M220" s="138"/>
    </row>
    <row r="221" spans="1:13" s="4" customFormat="1" ht="3" customHeight="1">
      <c r="A221" s="3"/>
      <c r="B221" s="113"/>
      <c r="C221" s="113"/>
      <c r="D221" s="113"/>
      <c r="E221" s="114"/>
      <c r="F221" s="115"/>
      <c r="G221" s="115"/>
      <c r="H221" s="115"/>
      <c r="I221" s="115"/>
      <c r="J221" s="3"/>
      <c r="K221" s="145"/>
      <c r="L221" s="138"/>
      <c r="M221" s="138"/>
    </row>
    <row r="222" spans="1:13" s="4" customFormat="1" ht="12" customHeight="1">
      <c r="A222" s="3"/>
      <c r="B222" s="14"/>
      <c r="C222" s="23" t="s">
        <v>135</v>
      </c>
      <c r="D222" s="172"/>
      <c r="E222" s="173"/>
      <c r="F222" s="23" t="s">
        <v>63</v>
      </c>
      <c r="G222" s="184"/>
      <c r="H222" s="185"/>
      <c r="I222" s="14"/>
      <c r="J222" s="3"/>
      <c r="K222" s="145"/>
      <c r="L222" s="138"/>
      <c r="M222" s="138"/>
    </row>
    <row r="223" spans="1:13" s="4" customFormat="1" ht="12" customHeight="1">
      <c r="A223" s="3"/>
      <c r="B223" s="14"/>
      <c r="C223" s="22"/>
      <c r="D223" s="29" t="str">
        <f>IF(D222="Door Holder - Low AC Dropout", "* Circuit Standby and Alarm Current will be zero", "")</f>
        <v/>
      </c>
      <c r="E223" s="22"/>
      <c r="F223" s="22"/>
      <c r="G223" s="24"/>
      <c r="H223" s="24"/>
      <c r="I223" s="24"/>
      <c r="J223" s="3"/>
      <c r="K223" s="145"/>
      <c r="L223" s="138"/>
      <c r="M223" s="138"/>
    </row>
    <row r="224" spans="1:13" s="4" customFormat="1" ht="12.75" customHeight="1">
      <c r="A224" s="3"/>
      <c r="B224" s="14"/>
      <c r="C224" s="105" t="s">
        <v>76</v>
      </c>
      <c r="D224" s="106" t="s">
        <v>21</v>
      </c>
      <c r="E224" s="106" t="s">
        <v>22</v>
      </c>
      <c r="F224" s="106" t="s">
        <v>5</v>
      </c>
      <c r="G224" s="107" t="s">
        <v>175</v>
      </c>
      <c r="H224" s="106" t="s">
        <v>23</v>
      </c>
      <c r="I224" s="108" t="s">
        <v>136</v>
      </c>
      <c r="J224" s="3"/>
      <c r="K224" s="145"/>
      <c r="L224" s="138"/>
      <c r="M224" s="138"/>
    </row>
    <row r="225" spans="1:13" s="4" customFormat="1" ht="12" customHeight="1">
      <c r="A225" s="3"/>
      <c r="B225" s="16"/>
      <c r="C225" s="59" t="s">
        <v>67</v>
      </c>
      <c r="D225" s="71">
        <f>VLOOKUP(C225, $K$124:$L$130, 2)</f>
        <v>2.5</v>
      </c>
      <c r="E225" s="59"/>
      <c r="F225" s="73">
        <f>((E225*2)/1000)*D225</f>
        <v>0</v>
      </c>
      <c r="G225" s="74">
        <f>IF(SUM(G229:G238)&gt;SUM(I229:I238),SUM(G229:G238),SUM(I229:I238))</f>
        <v>0</v>
      </c>
      <c r="H225" s="75">
        <f>I220-(G225*F225)</f>
        <v>20.399999999999999</v>
      </c>
      <c r="I225" s="72">
        <v>16</v>
      </c>
      <c r="J225" s="3"/>
      <c r="K225" s="145"/>
      <c r="L225" s="138"/>
      <c r="M225" s="138"/>
    </row>
    <row r="226" spans="1:13" s="4" customFormat="1" ht="12" customHeight="1">
      <c r="A226" s="3"/>
      <c r="B226" s="77"/>
      <c r="C226" s="77"/>
      <c r="D226" s="77"/>
      <c r="E226" s="78"/>
      <c r="F226" s="77"/>
      <c r="G226" s="77"/>
      <c r="H226" s="77"/>
      <c r="I226" s="77"/>
      <c r="J226" s="3"/>
      <c r="K226" s="145"/>
      <c r="L226" s="138"/>
      <c r="M226" s="138"/>
    </row>
    <row r="227" spans="1:13" s="4" customFormat="1" ht="12.75" customHeight="1">
      <c r="A227" s="3"/>
      <c r="B227" s="182" t="s">
        <v>132</v>
      </c>
      <c r="C227" s="183"/>
      <c r="D227" s="183"/>
      <c r="E227" s="183"/>
      <c r="F227" s="183" t="s">
        <v>64</v>
      </c>
      <c r="G227" s="183"/>
      <c r="H227" s="183" t="s">
        <v>65</v>
      </c>
      <c r="I227" s="187"/>
      <c r="J227" s="3"/>
      <c r="K227" s="145"/>
      <c r="L227" s="138"/>
      <c r="M227" s="138"/>
    </row>
    <row r="228" spans="1:13" s="4" customFormat="1" ht="12" customHeight="1">
      <c r="A228" s="3"/>
      <c r="B228" s="109" t="s">
        <v>0</v>
      </c>
      <c r="C228" s="110" t="s">
        <v>156</v>
      </c>
      <c r="D228" s="170" t="s">
        <v>33</v>
      </c>
      <c r="E228" s="170"/>
      <c r="F228" s="110" t="s">
        <v>26</v>
      </c>
      <c r="G228" s="110" t="s">
        <v>27</v>
      </c>
      <c r="H228" s="110" t="s">
        <v>26</v>
      </c>
      <c r="I228" s="111" t="s">
        <v>27</v>
      </c>
      <c r="J228" s="3"/>
      <c r="K228" s="145"/>
      <c r="L228" s="138"/>
      <c r="M228" s="138"/>
    </row>
    <row r="229" spans="1:13" s="4" customFormat="1" ht="12" customHeight="1">
      <c r="A229" s="3"/>
      <c r="B229" s="59"/>
      <c r="C229" s="60"/>
      <c r="D229" s="177"/>
      <c r="E229" s="177"/>
      <c r="F229" s="49" t="str">
        <f>IF(D229="", "", IF(C229="User Defined", VLOOKUP(D229, 'User Defined'!$B$4:$D$103, 2, FALSE), VLOOKUP(D229, 'Device Database'!$B$4:$D$338, 2, FALSE)))</f>
        <v/>
      </c>
      <c r="G229" s="49" t="str">
        <f>IF(F229&lt;&gt;"", F229*B229, "")</f>
        <v/>
      </c>
      <c r="H229" s="49" t="str">
        <f>IF(D229="", "", IF(C229="User Defined", VLOOKUP(D229, 'User Defined'!$B$4:$D$103, 3, FALSE), VLOOKUP(D229, 'Device Database'!$B$4:$D$338, 3, FALSE)))</f>
        <v/>
      </c>
      <c r="I229" s="49" t="str">
        <f>IF(H229&lt;&gt;"", H229*B229, "")</f>
        <v/>
      </c>
      <c r="J229" s="3"/>
      <c r="K229" s="145"/>
      <c r="L229" s="138"/>
      <c r="M229" s="138"/>
    </row>
    <row r="230" spans="1:13" s="4" customFormat="1" ht="12" customHeight="1">
      <c r="A230" s="3"/>
      <c r="B230" s="57"/>
      <c r="C230" s="61"/>
      <c r="D230" s="171"/>
      <c r="E230" s="171"/>
      <c r="F230" s="49" t="str">
        <f>IF(D230="", "", IF(C230="User Defined", VLOOKUP(D230, 'User Defined'!$B$4:$D$103, 2, FALSE), VLOOKUP(D230, 'Device Database'!$B$4:$D$338, 2, FALSE)))</f>
        <v/>
      </c>
      <c r="G230" s="49" t="str">
        <f t="shared" ref="G230:G238" si="14">IF(F230&lt;&gt;"", F230*B230, "")</f>
        <v/>
      </c>
      <c r="H230" s="49" t="str">
        <f>IF(D230="", "", IF(C230="User Defined", VLOOKUP(D230, 'User Defined'!$B$4:$D$103, 3, FALSE), VLOOKUP(D230, 'Device Database'!$B$4:$D$338, 3, FALSE)))</f>
        <v/>
      </c>
      <c r="I230" s="49" t="str">
        <f t="shared" ref="I230:I238" si="15">IF(H230&lt;&gt;"", H230*B230, "")</f>
        <v/>
      </c>
      <c r="J230" s="3"/>
      <c r="K230" s="145"/>
      <c r="L230" s="138"/>
      <c r="M230" s="138"/>
    </row>
    <row r="231" spans="1:13" s="4" customFormat="1" ht="12" customHeight="1">
      <c r="A231" s="3"/>
      <c r="B231" s="57"/>
      <c r="C231" s="61"/>
      <c r="D231" s="171"/>
      <c r="E231" s="171"/>
      <c r="F231" s="49" t="str">
        <f>IF(D231="", "", IF(C231="User Defined", VLOOKUP(D231, 'User Defined'!$B$4:$D$103, 2, FALSE), VLOOKUP(D231, 'Device Database'!$B$4:$D$338, 2, FALSE)))</f>
        <v/>
      </c>
      <c r="G231" s="49" t="str">
        <f t="shared" si="14"/>
        <v/>
      </c>
      <c r="H231" s="49" t="str">
        <f>IF(D231="", "", IF(C231="User Defined", VLOOKUP(D231, 'User Defined'!$B$4:$D$103, 3, FALSE), VLOOKUP(D231, 'Device Database'!$B$4:$D$338, 3, FALSE)))</f>
        <v/>
      </c>
      <c r="I231" s="49" t="str">
        <f t="shared" si="15"/>
        <v/>
      </c>
      <c r="J231" s="3"/>
      <c r="K231" s="145"/>
      <c r="L231" s="138"/>
      <c r="M231" s="138"/>
    </row>
    <row r="232" spans="1:13" s="4" customFormat="1" ht="12" customHeight="1">
      <c r="A232" s="3"/>
      <c r="B232" s="57"/>
      <c r="C232" s="61"/>
      <c r="D232" s="171"/>
      <c r="E232" s="171"/>
      <c r="F232" s="49" t="str">
        <f>IF(D232="", "", IF(C232="User Defined", VLOOKUP(D232, 'User Defined'!$B$4:$D$103, 2, FALSE), VLOOKUP(D232, 'Device Database'!$B$4:$D$338, 2, FALSE)))</f>
        <v/>
      </c>
      <c r="G232" s="49" t="str">
        <f t="shared" si="14"/>
        <v/>
      </c>
      <c r="H232" s="49" t="str">
        <f>IF(D232="", "", IF(C232="User Defined", VLOOKUP(D232, 'User Defined'!$B$4:$D$103, 3, FALSE), VLOOKUP(D232, 'Device Database'!$B$4:$D$338, 3, FALSE)))</f>
        <v/>
      </c>
      <c r="I232" s="49" t="str">
        <f t="shared" si="15"/>
        <v/>
      </c>
      <c r="J232" s="3"/>
      <c r="K232" s="145"/>
      <c r="L232" s="138"/>
      <c r="M232" s="138"/>
    </row>
    <row r="233" spans="1:13" s="4" customFormat="1" ht="12" customHeight="1">
      <c r="A233" s="3"/>
      <c r="B233" s="57"/>
      <c r="C233" s="61"/>
      <c r="D233" s="172"/>
      <c r="E233" s="173"/>
      <c r="F233" s="49" t="str">
        <f>IF(D233="", "", IF(C233="User Defined", VLOOKUP(D233, 'User Defined'!$B$4:$D$103, 2, FALSE), VLOOKUP(D233, 'Device Database'!$B$4:$D$338, 2, FALSE)))</f>
        <v/>
      </c>
      <c r="G233" s="49" t="str">
        <f t="shared" si="14"/>
        <v/>
      </c>
      <c r="H233" s="49" t="str">
        <f>IF(D233="", "", IF(C233="User Defined", VLOOKUP(D233, 'User Defined'!$B$4:$D$103, 3, FALSE), VLOOKUP(D233, 'Device Database'!$B$4:$D$338, 3, FALSE)))</f>
        <v/>
      </c>
      <c r="I233" s="49" t="str">
        <f t="shared" si="15"/>
        <v/>
      </c>
      <c r="J233" s="3"/>
      <c r="K233" s="146"/>
    </row>
    <row r="234" spans="1:13" s="4" customFormat="1" ht="12" customHeight="1">
      <c r="A234" s="3"/>
      <c r="B234" s="57"/>
      <c r="C234" s="61"/>
      <c r="D234" s="172" t="s">
        <v>340</v>
      </c>
      <c r="E234" s="173"/>
      <c r="F234" s="63"/>
      <c r="G234" s="49" t="str">
        <f t="shared" si="14"/>
        <v/>
      </c>
      <c r="H234" s="63"/>
      <c r="I234" s="49" t="str">
        <f t="shared" si="15"/>
        <v/>
      </c>
      <c r="J234" s="3"/>
      <c r="K234" s="146"/>
    </row>
    <row r="235" spans="1:13" s="4" customFormat="1" ht="12" customHeight="1">
      <c r="A235" s="3"/>
      <c r="B235" s="57"/>
      <c r="C235" s="61"/>
      <c r="D235" s="172" t="s">
        <v>339</v>
      </c>
      <c r="E235" s="173"/>
      <c r="F235" s="63"/>
      <c r="G235" s="49" t="str">
        <f t="shared" si="14"/>
        <v/>
      </c>
      <c r="H235" s="63"/>
      <c r="I235" s="49" t="str">
        <f t="shared" si="15"/>
        <v/>
      </c>
      <c r="J235" s="3"/>
      <c r="K235" s="146"/>
    </row>
    <row r="236" spans="1:13" s="4" customFormat="1" ht="12" customHeight="1">
      <c r="A236" s="3"/>
      <c r="B236" s="57"/>
      <c r="C236" s="62"/>
      <c r="D236" s="172" t="s">
        <v>341</v>
      </c>
      <c r="E236" s="173"/>
      <c r="F236" s="63"/>
      <c r="G236" s="49" t="str">
        <f t="shared" si="14"/>
        <v/>
      </c>
      <c r="H236" s="63"/>
      <c r="I236" s="49" t="str">
        <f t="shared" si="15"/>
        <v/>
      </c>
      <c r="J236" s="3"/>
      <c r="K236" s="146"/>
    </row>
    <row r="237" spans="1:13" s="4" customFormat="1" ht="12" customHeight="1">
      <c r="A237" s="3"/>
      <c r="B237" s="57"/>
      <c r="C237" s="61"/>
      <c r="D237" s="172"/>
      <c r="E237" s="173"/>
      <c r="F237" s="63"/>
      <c r="G237" s="49" t="str">
        <f t="shared" si="14"/>
        <v/>
      </c>
      <c r="H237" s="63"/>
      <c r="I237" s="49" t="str">
        <f t="shared" si="15"/>
        <v/>
      </c>
      <c r="J237" s="3"/>
      <c r="K237" s="146"/>
    </row>
    <row r="238" spans="1:13" s="4" customFormat="1" ht="12" customHeight="1">
      <c r="A238" s="3"/>
      <c r="B238" s="57"/>
      <c r="C238" s="61"/>
      <c r="D238" s="172"/>
      <c r="E238" s="173"/>
      <c r="F238" s="63"/>
      <c r="G238" s="49" t="str">
        <f t="shared" si="14"/>
        <v/>
      </c>
      <c r="H238" s="63"/>
      <c r="I238" s="49" t="str">
        <f t="shared" si="15"/>
        <v/>
      </c>
      <c r="J238" s="3"/>
      <c r="K238" s="146"/>
    </row>
    <row r="239" spans="1:13" s="4" customFormat="1" ht="12.75" customHeight="1">
      <c r="A239" s="3"/>
      <c r="B239" s="3"/>
      <c r="C239" s="178" t="str">
        <f>IF(D222="Doors (Low AC Drop)", "No Standby or Alarm current shown as circuit is used for door holders and will drop out during an AC power loss.", "")</f>
        <v/>
      </c>
      <c r="D239" s="178"/>
      <c r="E239" s="178"/>
      <c r="F239" s="12" t="s">
        <v>134</v>
      </c>
      <c r="G239" s="52">
        <f>IF(D222="Doors (Low AC Drop)",0,SUM(G229:G238))</f>
        <v>0</v>
      </c>
      <c r="H239" s="12" t="s">
        <v>29</v>
      </c>
      <c r="I239" s="52">
        <f>IF(D222="Doors (Low AC Drop)",0,SUM(I229:I238))</f>
        <v>0</v>
      </c>
      <c r="J239" s="3"/>
      <c r="K239" s="146"/>
    </row>
    <row r="240" spans="1:13" s="4" customFormat="1" ht="16.5" customHeight="1">
      <c r="A240" s="3"/>
      <c r="B240" s="3"/>
      <c r="C240" s="179"/>
      <c r="D240" s="179"/>
      <c r="E240" s="179"/>
      <c r="F240" s="12"/>
      <c r="G240" s="76"/>
      <c r="H240" s="12"/>
      <c r="I240" s="76"/>
      <c r="J240" s="3"/>
      <c r="K240" s="146"/>
    </row>
    <row r="241" spans="1:11" s="4" customFormat="1" ht="30" customHeight="1">
      <c r="A241" s="3"/>
      <c r="B241" s="3"/>
      <c r="C241" s="68"/>
      <c r="D241" s="68"/>
      <c r="E241" s="68"/>
      <c r="F241" s="35"/>
      <c r="G241" s="3"/>
      <c r="H241" s="35"/>
      <c r="I241" s="3"/>
      <c r="J241" s="3"/>
      <c r="K241" s="146"/>
    </row>
    <row r="242" spans="1:11" s="4" customFormat="1" ht="24.75" customHeight="1">
      <c r="A242" s="3"/>
      <c r="B242" s="101" t="s">
        <v>351</v>
      </c>
      <c r="C242" s="65"/>
      <c r="D242" s="65"/>
      <c r="E242" s="66"/>
      <c r="F242" s="66"/>
      <c r="G242" s="176" t="str">
        <f>IF($F$2&lt;&gt;"", $F$2, "")</f>
        <v/>
      </c>
      <c r="H242" s="176"/>
      <c r="I242" s="104" t="str">
        <f>IF($F$10&lt;&gt;"", $F$10, "")</f>
        <v/>
      </c>
      <c r="J242" s="3"/>
      <c r="K242" s="146"/>
    </row>
    <row r="243" spans="1:11" s="4" customFormat="1" ht="16.5" customHeight="1">
      <c r="A243" s="3"/>
      <c r="B243" s="3"/>
      <c r="C243" s="68"/>
      <c r="D243" s="68"/>
      <c r="E243" s="68"/>
      <c r="F243" s="35"/>
      <c r="G243" s="3"/>
      <c r="H243" s="35"/>
      <c r="I243" s="3"/>
      <c r="J243" s="3"/>
      <c r="K243" s="146"/>
    </row>
    <row r="244" spans="1:11" s="4" customFormat="1" ht="16.5" customHeight="1">
      <c r="A244" s="3"/>
      <c r="B244" s="102" t="s">
        <v>346</v>
      </c>
      <c r="C244" s="103"/>
      <c r="D244" s="103"/>
      <c r="E244" s="166" t="s">
        <v>137</v>
      </c>
      <c r="F244" s="167">
        <v>1</v>
      </c>
      <c r="G244" s="167"/>
      <c r="H244" s="166" t="s">
        <v>139</v>
      </c>
      <c r="I244" s="168">
        <f>$I$10</f>
        <v>20.399999999999999</v>
      </c>
      <c r="J244" s="3"/>
      <c r="K244" s="146"/>
    </row>
    <row r="245" spans="1:11" s="4" customFormat="1" ht="3" customHeight="1">
      <c r="A245" s="3"/>
      <c r="B245" s="113"/>
      <c r="C245" s="113"/>
      <c r="D245" s="113"/>
      <c r="E245" s="114"/>
      <c r="F245" s="115"/>
      <c r="G245" s="115"/>
      <c r="H245" s="115"/>
      <c r="I245" s="115"/>
      <c r="J245" s="3"/>
      <c r="K245" s="146"/>
    </row>
    <row r="246" spans="1:11" s="4" customFormat="1" ht="12">
      <c r="A246" s="3"/>
      <c r="B246" s="14"/>
      <c r="C246" s="23" t="s">
        <v>135</v>
      </c>
      <c r="D246" s="172"/>
      <c r="E246" s="173"/>
      <c r="F246" s="23" t="s">
        <v>63</v>
      </c>
      <c r="G246" s="184"/>
      <c r="H246" s="185"/>
      <c r="I246" s="14"/>
      <c r="J246" s="3"/>
      <c r="K246" s="146"/>
    </row>
    <row r="247" spans="1:11" s="4" customFormat="1" ht="12">
      <c r="A247" s="3"/>
      <c r="B247" s="14"/>
      <c r="C247" s="22"/>
      <c r="D247" s="29" t="str">
        <f>IF(D246="Door Holder - Low AC Dropout", "* Circuit Standby and Alarm Current will be zero", "")</f>
        <v/>
      </c>
      <c r="E247" s="22"/>
      <c r="F247" s="22"/>
      <c r="G247" s="24"/>
      <c r="H247" s="24"/>
      <c r="I247" s="24"/>
      <c r="J247" s="3"/>
      <c r="K247" s="146"/>
    </row>
    <row r="248" spans="1:11" s="4" customFormat="1" ht="12.75" customHeight="1">
      <c r="A248" s="3"/>
      <c r="B248" s="14"/>
      <c r="C248" s="105" t="s">
        <v>76</v>
      </c>
      <c r="D248" s="106" t="s">
        <v>21</v>
      </c>
      <c r="E248" s="106" t="s">
        <v>22</v>
      </c>
      <c r="F248" s="106" t="s">
        <v>5</v>
      </c>
      <c r="G248" s="107" t="s">
        <v>175</v>
      </c>
      <c r="H248" s="106" t="s">
        <v>23</v>
      </c>
      <c r="I248" s="108" t="s">
        <v>136</v>
      </c>
      <c r="J248" s="3"/>
      <c r="K248" s="146"/>
    </row>
    <row r="249" spans="1:11" s="4" customFormat="1" ht="12" customHeight="1">
      <c r="A249" s="3"/>
      <c r="B249" s="16"/>
      <c r="C249" s="59" t="s">
        <v>67</v>
      </c>
      <c r="D249" s="71">
        <f>VLOOKUP(C249, $K$124:$L$130, 2)</f>
        <v>2.5</v>
      </c>
      <c r="E249" s="59"/>
      <c r="F249" s="73">
        <f>((E249*2)/1000)*D249</f>
        <v>0</v>
      </c>
      <c r="G249" s="74">
        <f>IF(SUM(G253:G262)&gt;SUM(I253:I262),SUM(G253:G262),SUM(I253:I262))</f>
        <v>0</v>
      </c>
      <c r="H249" s="75">
        <f>I244-(G249*F249)</f>
        <v>20.399999999999999</v>
      </c>
      <c r="I249" s="72">
        <v>16</v>
      </c>
      <c r="J249" s="3"/>
      <c r="K249" s="146"/>
    </row>
    <row r="250" spans="1:11" s="4" customFormat="1" ht="12">
      <c r="A250" s="3"/>
      <c r="B250" s="77"/>
      <c r="C250" s="77"/>
      <c r="D250" s="77"/>
      <c r="E250" s="78"/>
      <c r="F250" s="77"/>
      <c r="G250" s="77"/>
      <c r="H250" s="77"/>
      <c r="I250" s="77"/>
      <c r="J250" s="3"/>
      <c r="K250" s="146"/>
    </row>
    <row r="251" spans="1:11" s="4" customFormat="1" ht="12.75" customHeight="1">
      <c r="A251" s="3"/>
      <c r="B251" s="182" t="s">
        <v>132</v>
      </c>
      <c r="C251" s="183"/>
      <c r="D251" s="183"/>
      <c r="E251" s="183"/>
      <c r="F251" s="183" t="s">
        <v>64</v>
      </c>
      <c r="G251" s="183"/>
      <c r="H251" s="183" t="s">
        <v>65</v>
      </c>
      <c r="I251" s="187"/>
      <c r="J251" s="3"/>
      <c r="K251" s="146"/>
    </row>
    <row r="252" spans="1:11" s="4" customFormat="1" ht="12">
      <c r="A252" s="3"/>
      <c r="B252" s="109" t="s">
        <v>0</v>
      </c>
      <c r="C252" s="110" t="s">
        <v>156</v>
      </c>
      <c r="D252" s="170" t="s">
        <v>33</v>
      </c>
      <c r="E252" s="170"/>
      <c r="F252" s="110" t="s">
        <v>26</v>
      </c>
      <c r="G252" s="110" t="s">
        <v>27</v>
      </c>
      <c r="H252" s="110" t="s">
        <v>26</v>
      </c>
      <c r="I252" s="111" t="s">
        <v>27</v>
      </c>
      <c r="J252" s="3"/>
      <c r="K252" s="146"/>
    </row>
    <row r="253" spans="1:11" s="4" customFormat="1" ht="12" customHeight="1">
      <c r="A253" s="3"/>
      <c r="B253" s="59"/>
      <c r="C253" s="60"/>
      <c r="D253" s="177"/>
      <c r="E253" s="177"/>
      <c r="F253" s="49" t="str">
        <f>IF(D253="", "", IF(C253="User Defined", VLOOKUP(D253, 'User Defined'!$B$4:$D$103, 2, FALSE), VLOOKUP(D253, 'Device Database'!$B$4:$D$338, 2, FALSE)))</f>
        <v/>
      </c>
      <c r="G253" s="49" t="str">
        <f>IF(F253&lt;&gt;"", F253*B253, "")</f>
        <v/>
      </c>
      <c r="H253" s="49" t="str">
        <f>IF(D253="", "", IF(C253="User Defined", VLOOKUP(D253, 'User Defined'!$B$4:$D$103, 3, FALSE), VLOOKUP(D253, 'Device Database'!$B$4:$D$338, 3, FALSE)))</f>
        <v/>
      </c>
      <c r="I253" s="49" t="str">
        <f>IF(H253&lt;&gt;"", H253*B253, "")</f>
        <v/>
      </c>
      <c r="J253" s="3"/>
      <c r="K253" s="146"/>
    </row>
    <row r="254" spans="1:11" s="4" customFormat="1" ht="12" customHeight="1">
      <c r="A254" s="3"/>
      <c r="B254" s="57"/>
      <c r="C254" s="61"/>
      <c r="D254" s="171"/>
      <c r="E254" s="171"/>
      <c r="F254" s="49" t="str">
        <f>IF(D254="", "", IF(C254="User Defined", VLOOKUP(D254, 'User Defined'!$B$4:$D$103, 2, FALSE), VLOOKUP(D254, 'Device Database'!$B$4:$D$338, 2, FALSE)))</f>
        <v/>
      </c>
      <c r="G254" s="49" t="str">
        <f t="shared" ref="G254:G262" si="16">IF(F254&lt;&gt;"", F254*B254, "")</f>
        <v/>
      </c>
      <c r="H254" s="49" t="str">
        <f>IF(D254="", "", IF(C254="User Defined", VLOOKUP(D254, 'User Defined'!$B$4:$D$103, 3, FALSE), VLOOKUP(D254, 'Device Database'!$B$4:$D$338, 3, FALSE)))</f>
        <v/>
      </c>
      <c r="I254" s="49" t="str">
        <f t="shared" ref="I254:I262" si="17">IF(H254&lt;&gt;"", H254*B254, "")</f>
        <v/>
      </c>
      <c r="J254" s="3"/>
      <c r="K254" s="146"/>
    </row>
    <row r="255" spans="1:11" s="4" customFormat="1" ht="12" customHeight="1">
      <c r="A255" s="3"/>
      <c r="B255" s="57"/>
      <c r="C255" s="61"/>
      <c r="D255" s="171"/>
      <c r="E255" s="171"/>
      <c r="F255" s="49" t="str">
        <f>IF(D255="", "", IF(C255="User Defined", VLOOKUP(D255, 'User Defined'!$B$4:$D$103, 2, FALSE), VLOOKUP(D255, 'Device Database'!$B$4:$D$338, 2, FALSE)))</f>
        <v/>
      </c>
      <c r="G255" s="49" t="str">
        <f t="shared" si="16"/>
        <v/>
      </c>
      <c r="H255" s="49" t="str">
        <f>IF(D255="", "", IF(C255="User Defined", VLOOKUP(D255, 'User Defined'!$B$4:$D$103, 3, FALSE), VLOOKUP(D255, 'Device Database'!$B$4:$D$338, 3, FALSE)))</f>
        <v/>
      </c>
      <c r="I255" s="49" t="str">
        <f t="shared" si="17"/>
        <v/>
      </c>
      <c r="J255" s="3"/>
      <c r="K255" s="146"/>
    </row>
    <row r="256" spans="1:11" s="4" customFormat="1" ht="12" customHeight="1">
      <c r="A256" s="3"/>
      <c r="B256" s="57"/>
      <c r="C256" s="61"/>
      <c r="D256" s="171"/>
      <c r="E256" s="171"/>
      <c r="F256" s="49" t="str">
        <f>IF(D256="", "", IF(C256="User Defined", VLOOKUP(D256, 'User Defined'!$B$4:$D$103, 2, FALSE), VLOOKUP(D256, 'Device Database'!$B$4:$D$338, 2, FALSE)))</f>
        <v/>
      </c>
      <c r="G256" s="49" t="str">
        <f t="shared" si="16"/>
        <v/>
      </c>
      <c r="H256" s="49" t="str">
        <f>IF(D256="", "", IF(C256="User Defined", VLOOKUP(D256, 'User Defined'!$B$4:$D$103, 3, FALSE), VLOOKUP(D256, 'Device Database'!$B$4:$D$338, 3, FALSE)))</f>
        <v/>
      </c>
      <c r="I256" s="49" t="str">
        <f t="shared" si="17"/>
        <v/>
      </c>
      <c r="J256" s="3"/>
      <c r="K256" s="146"/>
    </row>
    <row r="257" spans="1:11" s="4" customFormat="1" ht="12" customHeight="1">
      <c r="A257" s="3"/>
      <c r="B257" s="57"/>
      <c r="C257" s="61"/>
      <c r="D257" s="172"/>
      <c r="E257" s="173"/>
      <c r="F257" s="49" t="str">
        <f>IF(D257="", "", IF(C257="User Defined", VLOOKUP(D257, 'User Defined'!$B$4:$D$103, 2, FALSE), VLOOKUP(D257, 'Device Database'!$B$4:$D$338, 2, FALSE)))</f>
        <v/>
      </c>
      <c r="G257" s="49" t="str">
        <f t="shared" si="16"/>
        <v/>
      </c>
      <c r="H257" s="49" t="str">
        <f>IF(D257="", "", IF(C257="User Defined", VLOOKUP(D257, 'User Defined'!$B$4:$D$103, 3, FALSE), VLOOKUP(D257, 'Device Database'!$B$4:$D$338, 3, FALSE)))</f>
        <v/>
      </c>
      <c r="I257" s="49" t="str">
        <f t="shared" si="17"/>
        <v/>
      </c>
      <c r="J257" s="3"/>
      <c r="K257" s="146"/>
    </row>
    <row r="258" spans="1:11" s="4" customFormat="1" ht="12" customHeight="1">
      <c r="A258" s="3"/>
      <c r="B258" s="57"/>
      <c r="C258" s="61"/>
      <c r="D258" s="172" t="s">
        <v>340</v>
      </c>
      <c r="E258" s="173"/>
      <c r="F258" s="63"/>
      <c r="G258" s="49" t="str">
        <f t="shared" si="16"/>
        <v/>
      </c>
      <c r="H258" s="63"/>
      <c r="I258" s="49" t="str">
        <f t="shared" si="17"/>
        <v/>
      </c>
      <c r="J258" s="3"/>
      <c r="K258" s="146"/>
    </row>
    <row r="259" spans="1:11" s="4" customFormat="1" ht="12" customHeight="1">
      <c r="A259" s="3"/>
      <c r="B259" s="57"/>
      <c r="C259" s="61"/>
      <c r="D259" s="172" t="s">
        <v>339</v>
      </c>
      <c r="E259" s="173"/>
      <c r="F259" s="63"/>
      <c r="G259" s="49" t="str">
        <f t="shared" si="16"/>
        <v/>
      </c>
      <c r="H259" s="63"/>
      <c r="I259" s="49" t="str">
        <f t="shared" si="17"/>
        <v/>
      </c>
      <c r="J259" s="3"/>
      <c r="K259" s="146"/>
    </row>
    <row r="260" spans="1:11" s="4" customFormat="1" ht="12" customHeight="1">
      <c r="A260" s="3"/>
      <c r="B260" s="57"/>
      <c r="C260" s="62"/>
      <c r="D260" s="172" t="s">
        <v>341</v>
      </c>
      <c r="E260" s="173"/>
      <c r="F260" s="63"/>
      <c r="G260" s="49" t="str">
        <f t="shared" si="16"/>
        <v/>
      </c>
      <c r="H260" s="63"/>
      <c r="I260" s="49" t="str">
        <f t="shared" si="17"/>
        <v/>
      </c>
      <c r="J260" s="3"/>
      <c r="K260" s="146"/>
    </row>
    <row r="261" spans="1:11" s="4" customFormat="1" ht="12" customHeight="1">
      <c r="A261" s="3"/>
      <c r="B261" s="57"/>
      <c r="C261" s="61"/>
      <c r="D261" s="172"/>
      <c r="E261" s="173"/>
      <c r="F261" s="63"/>
      <c r="G261" s="49" t="str">
        <f t="shared" si="16"/>
        <v/>
      </c>
      <c r="H261" s="63"/>
      <c r="I261" s="49" t="str">
        <f t="shared" si="17"/>
        <v/>
      </c>
      <c r="J261" s="3"/>
      <c r="K261" s="146"/>
    </row>
    <row r="262" spans="1:11" s="4" customFormat="1" ht="12" customHeight="1">
      <c r="A262" s="3"/>
      <c r="B262" s="57"/>
      <c r="C262" s="61"/>
      <c r="D262" s="172"/>
      <c r="E262" s="173"/>
      <c r="F262" s="63"/>
      <c r="G262" s="49" t="str">
        <f t="shared" si="16"/>
        <v/>
      </c>
      <c r="H262" s="63"/>
      <c r="I262" s="49" t="str">
        <f t="shared" si="17"/>
        <v/>
      </c>
      <c r="J262" s="3"/>
      <c r="K262" s="146"/>
    </row>
    <row r="263" spans="1:11" s="4" customFormat="1" ht="12.75" customHeight="1">
      <c r="A263" s="3"/>
      <c r="B263" s="3"/>
      <c r="C263" s="178" t="str">
        <f>IF(D246="Doors (Low AC Drop)", "No Standby or Alarm current shown as circuit is used for door holders and will drop out during an AC power loss.", "")</f>
        <v/>
      </c>
      <c r="D263" s="178"/>
      <c r="E263" s="178"/>
      <c r="F263" s="12" t="s">
        <v>134</v>
      </c>
      <c r="G263" s="52">
        <f>IF(D246="Doors (Low AC Drop)",0,SUM(G253:G262))</f>
        <v>0</v>
      </c>
      <c r="H263" s="12" t="s">
        <v>29</v>
      </c>
      <c r="I263" s="52">
        <f>IF(D246="Doors (Low AC Drop)",0,SUM(I253:I262))</f>
        <v>0</v>
      </c>
      <c r="J263" s="3"/>
      <c r="K263" s="146"/>
    </row>
    <row r="264" spans="1:11" s="4" customFormat="1" ht="16.5" customHeight="1">
      <c r="A264" s="3"/>
      <c r="B264" s="3"/>
      <c r="C264" s="179"/>
      <c r="D264" s="179"/>
      <c r="E264" s="179"/>
      <c r="F264" s="35"/>
      <c r="G264" s="3"/>
      <c r="H264" s="35"/>
      <c r="I264" s="3"/>
      <c r="J264" s="3"/>
      <c r="K264" s="146"/>
    </row>
    <row r="265" spans="1:11" s="4" customForma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146"/>
    </row>
    <row r="266" spans="1:11" s="4" customFormat="1" ht="16.5" customHeight="1">
      <c r="A266" s="3"/>
      <c r="B266" s="102" t="s">
        <v>347</v>
      </c>
      <c r="C266" s="103"/>
      <c r="D266" s="103"/>
      <c r="E266" s="166" t="s">
        <v>137</v>
      </c>
      <c r="F266" s="167">
        <v>1</v>
      </c>
      <c r="G266" s="167"/>
      <c r="H266" s="166" t="s">
        <v>139</v>
      </c>
      <c r="I266" s="168">
        <f>$I$10</f>
        <v>20.399999999999999</v>
      </c>
      <c r="J266" s="3"/>
      <c r="K266" s="146"/>
    </row>
    <row r="267" spans="1:11" s="4" customFormat="1" ht="3" customHeight="1">
      <c r="A267" s="3"/>
      <c r="B267" s="113"/>
      <c r="C267" s="113"/>
      <c r="D267" s="113"/>
      <c r="E267" s="114"/>
      <c r="F267" s="115"/>
      <c r="G267" s="115"/>
      <c r="H267" s="115"/>
      <c r="I267" s="115"/>
      <c r="J267" s="3"/>
      <c r="K267" s="146"/>
    </row>
    <row r="268" spans="1:11" s="4" customFormat="1" ht="12">
      <c r="A268" s="3"/>
      <c r="B268" s="14"/>
      <c r="C268" s="23" t="s">
        <v>135</v>
      </c>
      <c r="D268" s="172"/>
      <c r="E268" s="173"/>
      <c r="F268" s="23" t="s">
        <v>63</v>
      </c>
      <c r="G268" s="184"/>
      <c r="H268" s="185"/>
      <c r="I268" s="14"/>
      <c r="J268" s="3"/>
      <c r="K268" s="146"/>
    </row>
    <row r="269" spans="1:11" s="4" customFormat="1" ht="12">
      <c r="A269" s="3"/>
      <c r="B269" s="14"/>
      <c r="C269" s="22"/>
      <c r="D269" s="29" t="str">
        <f>IF(D268="Door Holder - Low AC Dropout", "* Circuit Standby and Alarm Current will be zero", "")</f>
        <v/>
      </c>
      <c r="E269" s="22"/>
      <c r="F269" s="22"/>
      <c r="G269" s="24"/>
      <c r="H269" s="24"/>
      <c r="I269" s="24"/>
      <c r="J269" s="3"/>
      <c r="K269" s="146"/>
    </row>
    <row r="270" spans="1:11" s="4" customFormat="1" ht="12.75" customHeight="1">
      <c r="A270" s="3"/>
      <c r="B270" s="14"/>
      <c r="C270" s="105" t="s">
        <v>76</v>
      </c>
      <c r="D270" s="106" t="s">
        <v>21</v>
      </c>
      <c r="E270" s="106" t="s">
        <v>22</v>
      </c>
      <c r="F270" s="106" t="s">
        <v>5</v>
      </c>
      <c r="G270" s="107" t="s">
        <v>175</v>
      </c>
      <c r="H270" s="106" t="s">
        <v>23</v>
      </c>
      <c r="I270" s="108" t="s">
        <v>136</v>
      </c>
      <c r="J270" s="3"/>
      <c r="K270" s="146"/>
    </row>
    <row r="271" spans="1:11" s="4" customFormat="1" ht="12">
      <c r="A271" s="3"/>
      <c r="B271" s="16"/>
      <c r="C271" s="59" t="s">
        <v>67</v>
      </c>
      <c r="D271" s="71">
        <f>VLOOKUP(C271, $K$124:$L$130, 2)</f>
        <v>2.5</v>
      </c>
      <c r="E271" s="59"/>
      <c r="F271" s="73">
        <f>((E271*2)/1000)*D271</f>
        <v>0</v>
      </c>
      <c r="G271" s="74">
        <f>IF(SUM(G275:G284)&gt;SUM(I275:I284),SUM(G275:G284),SUM(I275:I284))</f>
        <v>0</v>
      </c>
      <c r="H271" s="75">
        <f>I266-(G271*F271)</f>
        <v>20.399999999999999</v>
      </c>
      <c r="I271" s="72">
        <v>16</v>
      </c>
      <c r="J271" s="3"/>
      <c r="K271" s="146"/>
    </row>
    <row r="272" spans="1:11" s="4" customFormat="1" ht="12">
      <c r="A272" s="3"/>
      <c r="B272" s="77"/>
      <c r="C272" s="77"/>
      <c r="D272" s="77"/>
      <c r="E272" s="78"/>
      <c r="F272" s="77"/>
      <c r="G272" s="77"/>
      <c r="H272" s="77"/>
      <c r="I272" s="77"/>
      <c r="J272" s="3"/>
      <c r="K272" s="146"/>
    </row>
    <row r="273" spans="1:11" s="4" customFormat="1" ht="12.75" customHeight="1">
      <c r="A273" s="3"/>
      <c r="B273" s="182" t="s">
        <v>132</v>
      </c>
      <c r="C273" s="183"/>
      <c r="D273" s="183"/>
      <c r="E273" s="183"/>
      <c r="F273" s="183" t="s">
        <v>64</v>
      </c>
      <c r="G273" s="183"/>
      <c r="H273" s="183" t="s">
        <v>65</v>
      </c>
      <c r="I273" s="187"/>
      <c r="J273" s="3"/>
      <c r="K273" s="146"/>
    </row>
    <row r="274" spans="1:11" s="4" customFormat="1" ht="12" customHeight="1">
      <c r="A274" s="3"/>
      <c r="B274" s="109" t="s">
        <v>0</v>
      </c>
      <c r="C274" s="110" t="s">
        <v>156</v>
      </c>
      <c r="D274" s="170" t="s">
        <v>33</v>
      </c>
      <c r="E274" s="170"/>
      <c r="F274" s="110" t="s">
        <v>26</v>
      </c>
      <c r="G274" s="110" t="s">
        <v>27</v>
      </c>
      <c r="H274" s="110" t="s">
        <v>26</v>
      </c>
      <c r="I274" s="111" t="s">
        <v>27</v>
      </c>
      <c r="J274" s="3"/>
      <c r="K274" s="146"/>
    </row>
    <row r="275" spans="1:11" s="4" customFormat="1" ht="12" customHeight="1">
      <c r="A275" s="3"/>
      <c r="B275" s="59"/>
      <c r="C275" s="60"/>
      <c r="D275" s="177"/>
      <c r="E275" s="177"/>
      <c r="F275" s="49" t="str">
        <f>IF(D275="", "", IF(C275="User Defined", VLOOKUP(D275, 'User Defined'!$B$4:$D$103, 2, FALSE), VLOOKUP(D275, 'Device Database'!$B$4:$D$338, 2, FALSE)))</f>
        <v/>
      </c>
      <c r="G275" s="49" t="str">
        <f>IF(F275&lt;&gt;"", F275*B275, "")</f>
        <v/>
      </c>
      <c r="H275" s="49" t="str">
        <f>IF(D275="", "", IF(C275="User Defined", VLOOKUP(D275, 'User Defined'!$B$4:$D$103, 3, FALSE), VLOOKUP(D275, 'Device Database'!$B$4:$D$338, 3, FALSE)))</f>
        <v/>
      </c>
      <c r="I275" s="49" t="str">
        <f>IF(H275&lt;&gt;"", H275*B275, "")</f>
        <v/>
      </c>
      <c r="J275" s="3"/>
      <c r="K275" s="146"/>
    </row>
    <row r="276" spans="1:11" s="4" customFormat="1" ht="12" customHeight="1">
      <c r="A276" s="3"/>
      <c r="B276" s="57"/>
      <c r="C276" s="61"/>
      <c r="D276" s="171"/>
      <c r="E276" s="171"/>
      <c r="F276" s="49" t="str">
        <f>IF(D276="", "", IF(C276="User Defined", VLOOKUP(D276, 'User Defined'!$B$4:$D$103, 2, FALSE), VLOOKUP(D276, 'Device Database'!$B$4:$D$338, 2, FALSE)))</f>
        <v/>
      </c>
      <c r="G276" s="49" t="str">
        <f t="shared" ref="G276:G284" si="18">IF(F276&lt;&gt;"", F276*B276, "")</f>
        <v/>
      </c>
      <c r="H276" s="49" t="str">
        <f>IF(D276="", "", IF(C276="User Defined", VLOOKUP(D276, 'User Defined'!$B$4:$D$103, 3, FALSE), VLOOKUP(D276, 'Device Database'!$B$4:$D$338, 3, FALSE)))</f>
        <v/>
      </c>
      <c r="I276" s="49" t="str">
        <f t="shared" ref="I276:I284" si="19">IF(H276&lt;&gt;"", H276*B276, "")</f>
        <v/>
      </c>
      <c r="J276" s="3"/>
      <c r="K276" s="146"/>
    </row>
    <row r="277" spans="1:11" s="4" customFormat="1" ht="12" customHeight="1">
      <c r="A277" s="3"/>
      <c r="B277" s="57"/>
      <c r="C277" s="61"/>
      <c r="D277" s="171"/>
      <c r="E277" s="171"/>
      <c r="F277" s="49" t="str">
        <f>IF(D277="", "", IF(C277="User Defined", VLOOKUP(D277, 'User Defined'!$B$4:$D$103, 2, FALSE), VLOOKUP(D277, 'Device Database'!$B$4:$D$338, 2, FALSE)))</f>
        <v/>
      </c>
      <c r="G277" s="49" t="str">
        <f t="shared" si="18"/>
        <v/>
      </c>
      <c r="H277" s="49" t="str">
        <f>IF(D277="", "", IF(C277="User Defined", VLOOKUP(D277, 'User Defined'!$B$4:$D$103, 3, FALSE), VLOOKUP(D277, 'Device Database'!$B$4:$D$338, 3, FALSE)))</f>
        <v/>
      </c>
      <c r="I277" s="49" t="str">
        <f t="shared" si="19"/>
        <v/>
      </c>
      <c r="J277" s="3"/>
      <c r="K277" s="146"/>
    </row>
    <row r="278" spans="1:11" s="4" customFormat="1" ht="12" customHeight="1">
      <c r="A278" s="3"/>
      <c r="B278" s="57"/>
      <c r="C278" s="61"/>
      <c r="D278" s="171"/>
      <c r="E278" s="171"/>
      <c r="F278" s="49" t="str">
        <f>IF(D278="", "", IF(C278="User Defined", VLOOKUP(D278, 'User Defined'!$B$4:$D$103, 2, FALSE), VLOOKUP(D278, 'Device Database'!$B$4:$D$338, 2, FALSE)))</f>
        <v/>
      </c>
      <c r="G278" s="49" t="str">
        <f t="shared" si="18"/>
        <v/>
      </c>
      <c r="H278" s="49" t="str">
        <f>IF(D278="", "", IF(C278="User Defined", VLOOKUP(D278, 'User Defined'!$B$4:$D$103, 3, FALSE), VLOOKUP(D278, 'Device Database'!$B$4:$D$338, 3, FALSE)))</f>
        <v/>
      </c>
      <c r="I278" s="49" t="str">
        <f t="shared" si="19"/>
        <v/>
      </c>
      <c r="J278" s="3"/>
      <c r="K278" s="146"/>
    </row>
    <row r="279" spans="1:11" s="4" customFormat="1" ht="12" customHeight="1">
      <c r="A279" s="3"/>
      <c r="B279" s="57"/>
      <c r="C279" s="61"/>
      <c r="D279" s="172"/>
      <c r="E279" s="173"/>
      <c r="F279" s="49" t="str">
        <f>IF(D279="", "", IF(C279="User Defined", VLOOKUP(D279, 'User Defined'!$B$4:$D$103, 2, FALSE), VLOOKUP(D279, 'Device Database'!$B$4:$D$338, 2, FALSE)))</f>
        <v/>
      </c>
      <c r="G279" s="49" t="str">
        <f t="shared" si="18"/>
        <v/>
      </c>
      <c r="H279" s="49" t="str">
        <f>IF(D279="", "", IF(C279="User Defined", VLOOKUP(D279, 'User Defined'!$B$4:$D$103, 3, FALSE), VLOOKUP(D279, 'Device Database'!$B$4:$D$338, 3, FALSE)))</f>
        <v/>
      </c>
      <c r="I279" s="49" t="str">
        <f t="shared" si="19"/>
        <v/>
      </c>
      <c r="J279" s="3"/>
      <c r="K279" s="146"/>
    </row>
    <row r="280" spans="1:11" s="4" customFormat="1" ht="12" customHeight="1">
      <c r="A280" s="3"/>
      <c r="B280" s="57"/>
      <c r="C280" s="61"/>
      <c r="D280" s="172" t="s">
        <v>340</v>
      </c>
      <c r="E280" s="173"/>
      <c r="F280" s="63"/>
      <c r="G280" s="49" t="str">
        <f t="shared" si="18"/>
        <v/>
      </c>
      <c r="H280" s="63"/>
      <c r="I280" s="49" t="str">
        <f t="shared" si="19"/>
        <v/>
      </c>
      <c r="J280" s="3"/>
      <c r="K280" s="146"/>
    </row>
    <row r="281" spans="1:11" s="4" customFormat="1" ht="12" customHeight="1">
      <c r="A281" s="3"/>
      <c r="B281" s="57"/>
      <c r="C281" s="61"/>
      <c r="D281" s="172" t="s">
        <v>339</v>
      </c>
      <c r="E281" s="173"/>
      <c r="F281" s="63"/>
      <c r="G281" s="49" t="str">
        <f t="shared" si="18"/>
        <v/>
      </c>
      <c r="H281" s="63"/>
      <c r="I281" s="49" t="str">
        <f t="shared" si="19"/>
        <v/>
      </c>
      <c r="J281" s="3"/>
      <c r="K281" s="146"/>
    </row>
    <row r="282" spans="1:11" s="4" customFormat="1" ht="12" customHeight="1">
      <c r="A282" s="3"/>
      <c r="B282" s="57"/>
      <c r="C282" s="62"/>
      <c r="D282" s="172" t="s">
        <v>341</v>
      </c>
      <c r="E282" s="173"/>
      <c r="F282" s="63"/>
      <c r="G282" s="49" t="str">
        <f t="shared" si="18"/>
        <v/>
      </c>
      <c r="H282" s="63"/>
      <c r="I282" s="49" t="str">
        <f t="shared" si="19"/>
        <v/>
      </c>
      <c r="J282" s="3"/>
      <c r="K282" s="146"/>
    </row>
    <row r="283" spans="1:11" s="4" customFormat="1" ht="12" customHeight="1">
      <c r="A283" s="3"/>
      <c r="B283" s="57"/>
      <c r="C283" s="61"/>
      <c r="D283" s="172"/>
      <c r="E283" s="173"/>
      <c r="F283" s="63"/>
      <c r="G283" s="49" t="str">
        <f t="shared" si="18"/>
        <v/>
      </c>
      <c r="H283" s="63"/>
      <c r="I283" s="49" t="str">
        <f t="shared" si="19"/>
        <v/>
      </c>
      <c r="J283" s="3"/>
      <c r="K283" s="146"/>
    </row>
    <row r="284" spans="1:11" s="4" customFormat="1" ht="12" customHeight="1">
      <c r="A284" s="3"/>
      <c r="B284" s="57"/>
      <c r="C284" s="61"/>
      <c r="D284" s="172"/>
      <c r="E284" s="173"/>
      <c r="F284" s="63"/>
      <c r="G284" s="49" t="str">
        <f t="shared" si="18"/>
        <v/>
      </c>
      <c r="H284" s="63"/>
      <c r="I284" s="49" t="str">
        <f t="shared" si="19"/>
        <v/>
      </c>
      <c r="J284" s="3"/>
      <c r="K284" s="146"/>
    </row>
    <row r="285" spans="1:11" s="4" customFormat="1" ht="12.75" customHeight="1">
      <c r="A285" s="3"/>
      <c r="B285" s="3"/>
      <c r="C285" s="178" t="str">
        <f>IF(D268="Doors (Low AC Drop)", "No Standby or Alarm current shown as circuit is used for door holders and will drop out during an AC power loss.", "")</f>
        <v/>
      </c>
      <c r="D285" s="178"/>
      <c r="E285" s="178"/>
      <c r="F285" s="12" t="s">
        <v>134</v>
      </c>
      <c r="G285" s="52">
        <f>IF(D268="Doors (Low AC Drop)",0,SUM(G275:G284))</f>
        <v>0</v>
      </c>
      <c r="H285" s="12" t="s">
        <v>29</v>
      </c>
      <c r="I285" s="52">
        <f>IF(D268="Doors (Low AC Drop)",0,SUM(I275:I284))</f>
        <v>0</v>
      </c>
      <c r="J285" s="3"/>
      <c r="K285" s="146"/>
    </row>
    <row r="286" spans="1:11" s="4" customFormat="1" ht="16.5" customHeight="1">
      <c r="A286" s="3"/>
      <c r="B286" s="3"/>
      <c r="C286" s="186"/>
      <c r="D286" s="186"/>
      <c r="E286" s="186"/>
      <c r="F286" s="12"/>
      <c r="G286" s="76"/>
      <c r="H286" s="12"/>
      <c r="I286" s="76"/>
      <c r="J286" s="3"/>
      <c r="K286" s="146"/>
    </row>
    <row r="287" spans="1:11" s="4" customFormat="1" ht="30" customHeight="1">
      <c r="A287" s="3"/>
      <c r="B287" s="3"/>
      <c r="C287" s="68"/>
      <c r="D287" s="68"/>
      <c r="E287" s="68"/>
      <c r="F287" s="35"/>
      <c r="G287" s="3"/>
      <c r="H287" s="35"/>
      <c r="I287" s="3"/>
      <c r="J287" s="3"/>
      <c r="K287" s="146"/>
    </row>
    <row r="288" spans="1:11" s="4" customFormat="1" ht="24.75" customHeight="1">
      <c r="A288" s="3"/>
      <c r="B288" s="101" t="s">
        <v>378</v>
      </c>
      <c r="C288" s="65"/>
      <c r="D288" s="65"/>
      <c r="E288" s="66"/>
      <c r="F288" s="66"/>
      <c r="G288" s="176" t="str">
        <f>IF($F$2&lt;&gt;"", $F$2, "")</f>
        <v/>
      </c>
      <c r="H288" s="176"/>
      <c r="I288" s="104" t="str">
        <f>IF($F$10&lt;&gt;"", $F$10, "")</f>
        <v/>
      </c>
      <c r="J288" s="3"/>
      <c r="K288" s="146"/>
    </row>
    <row r="289" spans="1:11" s="4" customFormat="1" ht="16.5" customHeight="1">
      <c r="A289" s="3"/>
      <c r="B289" s="3"/>
      <c r="C289" s="68"/>
      <c r="D289" s="68"/>
      <c r="E289" s="68"/>
      <c r="F289" s="35"/>
      <c r="G289" s="3"/>
      <c r="H289" s="35"/>
      <c r="I289" s="3"/>
      <c r="J289" s="3"/>
      <c r="K289" s="146"/>
    </row>
    <row r="290" spans="1:11" s="4" customFormat="1" ht="16.5" customHeight="1">
      <c r="A290" s="169"/>
      <c r="B290" s="102" t="s">
        <v>375</v>
      </c>
      <c r="C290" s="103"/>
      <c r="D290" s="103"/>
      <c r="E290" s="166" t="s">
        <v>137</v>
      </c>
      <c r="F290" s="167">
        <v>1</v>
      </c>
      <c r="G290" s="167"/>
      <c r="H290" s="166" t="s">
        <v>139</v>
      </c>
      <c r="I290" s="168">
        <f>$I$10</f>
        <v>20.399999999999999</v>
      </c>
      <c r="J290" s="3"/>
      <c r="K290" s="146"/>
    </row>
    <row r="291" spans="1:11" s="4" customFormat="1" ht="3" customHeight="1">
      <c r="A291" s="3"/>
      <c r="B291" s="113"/>
      <c r="C291" s="113"/>
      <c r="D291" s="113"/>
      <c r="E291" s="114"/>
      <c r="F291" s="115"/>
      <c r="G291" s="115"/>
      <c r="H291" s="115"/>
      <c r="I291" s="115"/>
      <c r="J291" s="3"/>
      <c r="K291" s="146"/>
    </row>
    <row r="292" spans="1:11" s="4" customFormat="1" ht="12">
      <c r="A292" s="3"/>
      <c r="B292" s="14"/>
      <c r="C292" s="23" t="s">
        <v>135</v>
      </c>
      <c r="D292" s="172"/>
      <c r="E292" s="173"/>
      <c r="F292" s="23" t="s">
        <v>63</v>
      </c>
      <c r="G292" s="184"/>
      <c r="H292" s="185"/>
      <c r="I292" s="14"/>
      <c r="J292" s="3"/>
      <c r="K292" s="146"/>
    </row>
    <row r="293" spans="1:11" s="4" customFormat="1" ht="12">
      <c r="A293" s="3"/>
      <c r="B293" s="14"/>
      <c r="C293" s="22"/>
      <c r="D293" s="29" t="str">
        <f>IF(D292="Door Holder - Low AC Dropout", "* Circuit Standby and Alarm Current will be zero", "")</f>
        <v/>
      </c>
      <c r="E293" s="22"/>
      <c r="F293" s="22"/>
      <c r="G293" s="24"/>
      <c r="H293" s="24"/>
      <c r="I293" s="24"/>
      <c r="J293" s="3"/>
      <c r="K293" s="146"/>
    </row>
    <row r="294" spans="1:11" s="4" customFormat="1" ht="12.75" customHeight="1">
      <c r="A294" s="3"/>
      <c r="B294" s="14"/>
      <c r="C294" s="105" t="s">
        <v>76</v>
      </c>
      <c r="D294" s="106" t="s">
        <v>21</v>
      </c>
      <c r="E294" s="106" t="s">
        <v>22</v>
      </c>
      <c r="F294" s="106" t="s">
        <v>5</v>
      </c>
      <c r="G294" s="107" t="s">
        <v>175</v>
      </c>
      <c r="H294" s="106" t="s">
        <v>23</v>
      </c>
      <c r="I294" s="108" t="s">
        <v>136</v>
      </c>
      <c r="J294" s="3"/>
      <c r="K294" s="146"/>
    </row>
    <row r="295" spans="1:11" s="4" customFormat="1" ht="12" customHeight="1">
      <c r="A295" s="3"/>
      <c r="B295" s="16"/>
      <c r="C295" s="59" t="s">
        <v>67</v>
      </c>
      <c r="D295" s="71">
        <f>VLOOKUP(C295, $K$124:$L$130, 2)</f>
        <v>2.5</v>
      </c>
      <c r="E295" s="59"/>
      <c r="F295" s="73">
        <f>((E295*2)/1000)*D295</f>
        <v>0</v>
      </c>
      <c r="G295" s="74">
        <f>IF(SUM(G299:G308)&gt;SUM(I299:I308),SUM(G299:G308),SUM(I299:I308))</f>
        <v>0</v>
      </c>
      <c r="H295" s="75">
        <f>I290-(G295*F295)</f>
        <v>20.399999999999999</v>
      </c>
      <c r="I295" s="72">
        <v>16</v>
      </c>
      <c r="J295" s="3"/>
      <c r="K295" s="146"/>
    </row>
    <row r="296" spans="1:11" s="4" customFormat="1" ht="12">
      <c r="A296" s="3"/>
      <c r="B296" s="77"/>
      <c r="C296" s="77"/>
      <c r="D296" s="77"/>
      <c r="E296" s="78"/>
      <c r="F296" s="77"/>
      <c r="G296" s="77"/>
      <c r="H296" s="77"/>
      <c r="I296" s="77"/>
      <c r="J296" s="3"/>
      <c r="K296" s="146"/>
    </row>
    <row r="297" spans="1:11" s="4" customFormat="1" ht="12.75" customHeight="1">
      <c r="A297" s="3"/>
      <c r="B297" s="182" t="s">
        <v>132</v>
      </c>
      <c r="C297" s="183"/>
      <c r="D297" s="183"/>
      <c r="E297" s="183"/>
      <c r="F297" s="183" t="s">
        <v>64</v>
      </c>
      <c r="G297" s="183"/>
      <c r="H297" s="183" t="s">
        <v>65</v>
      </c>
      <c r="I297" s="187"/>
      <c r="J297" s="3"/>
      <c r="K297" s="146"/>
    </row>
    <row r="298" spans="1:11" s="4" customFormat="1" ht="12">
      <c r="A298" s="3"/>
      <c r="B298" s="109" t="s">
        <v>0</v>
      </c>
      <c r="C298" s="110" t="s">
        <v>156</v>
      </c>
      <c r="D298" s="170" t="s">
        <v>33</v>
      </c>
      <c r="E298" s="170"/>
      <c r="F298" s="110" t="s">
        <v>26</v>
      </c>
      <c r="G298" s="110" t="s">
        <v>27</v>
      </c>
      <c r="H298" s="110" t="s">
        <v>26</v>
      </c>
      <c r="I298" s="111" t="s">
        <v>27</v>
      </c>
      <c r="J298" s="3"/>
      <c r="K298" s="3"/>
    </row>
    <row r="299" spans="1:11" s="4" customFormat="1" ht="12" customHeight="1">
      <c r="A299" s="3"/>
      <c r="B299" s="59"/>
      <c r="C299" s="60"/>
      <c r="D299" s="177"/>
      <c r="E299" s="177"/>
      <c r="F299" s="49" t="str">
        <f>IF(D299="", "", IF(C299="User Defined", VLOOKUP(D299, 'User Defined'!$B$4:$D$103, 2, FALSE), VLOOKUP(D299, 'Device Database'!$B$4:$D$338, 2, FALSE)))</f>
        <v/>
      </c>
      <c r="G299" s="49" t="str">
        <f>IF(F299&lt;&gt;"", F299*B299, "")</f>
        <v/>
      </c>
      <c r="H299" s="49" t="str">
        <f>IF(D299="", "", IF(C299="User Defined", VLOOKUP(D299, 'User Defined'!$B$4:$D$103, 3, FALSE), VLOOKUP(D299, 'Device Database'!$B$4:$D$338, 3, FALSE)))</f>
        <v/>
      </c>
      <c r="I299" s="49" t="str">
        <f>IF(H299&lt;&gt;"", H299*B299, "")</f>
        <v/>
      </c>
      <c r="J299" s="3"/>
      <c r="K299" s="3"/>
    </row>
    <row r="300" spans="1:11" s="4" customFormat="1" ht="12" customHeight="1">
      <c r="A300" s="3"/>
      <c r="B300" s="57"/>
      <c r="C300" s="61"/>
      <c r="D300" s="171"/>
      <c r="E300" s="171"/>
      <c r="F300" s="49" t="str">
        <f>IF(D300="", "", IF(C300="User Defined", VLOOKUP(D300, 'User Defined'!$B$4:$D$103, 2, FALSE), VLOOKUP(D300, 'Device Database'!$B$4:$D$338, 2, FALSE)))</f>
        <v/>
      </c>
      <c r="G300" s="49" t="str">
        <f t="shared" ref="G300:G308" si="20">IF(F300&lt;&gt;"", F300*B300, "")</f>
        <v/>
      </c>
      <c r="H300" s="49" t="str">
        <f>IF(D300="", "", IF(C300="User Defined", VLOOKUP(D300, 'User Defined'!$B$4:$D$103, 3, FALSE), VLOOKUP(D300, 'Device Database'!$B$4:$D$338, 3, FALSE)))</f>
        <v/>
      </c>
      <c r="I300" s="49" t="str">
        <f t="shared" ref="I300:I308" si="21">IF(H300&lt;&gt;"", H300*B300, "")</f>
        <v/>
      </c>
      <c r="J300" s="3"/>
      <c r="K300" s="3"/>
    </row>
    <row r="301" spans="1:11" s="4" customFormat="1" ht="12" customHeight="1">
      <c r="A301" s="3"/>
      <c r="B301" s="57"/>
      <c r="C301" s="61"/>
      <c r="D301" s="171"/>
      <c r="E301" s="171"/>
      <c r="F301" s="49" t="str">
        <f>IF(D301="", "", IF(C301="User Defined", VLOOKUP(D301, 'User Defined'!$B$4:$D$103, 2, FALSE), VLOOKUP(D301, 'Device Database'!$B$4:$D$338, 2, FALSE)))</f>
        <v/>
      </c>
      <c r="G301" s="49" t="str">
        <f t="shared" si="20"/>
        <v/>
      </c>
      <c r="H301" s="49" t="str">
        <f>IF(D301="", "", IF(C301="User Defined", VLOOKUP(D301, 'User Defined'!$B$4:$D$103, 3, FALSE), VLOOKUP(D301, 'Device Database'!$B$4:$D$338, 3, FALSE)))</f>
        <v/>
      </c>
      <c r="I301" s="49" t="str">
        <f t="shared" si="21"/>
        <v/>
      </c>
      <c r="J301" s="3"/>
      <c r="K301" s="3"/>
    </row>
    <row r="302" spans="1:11" s="4" customFormat="1" ht="12" customHeight="1">
      <c r="A302" s="3"/>
      <c r="B302" s="57"/>
      <c r="C302" s="61"/>
      <c r="D302" s="171"/>
      <c r="E302" s="171"/>
      <c r="F302" s="49" t="str">
        <f>IF(D302="", "", IF(C302="User Defined", VLOOKUP(D302, 'User Defined'!$B$4:$D$103, 2, FALSE), VLOOKUP(D302, 'Device Database'!$B$4:$D$338, 2, FALSE)))</f>
        <v/>
      </c>
      <c r="G302" s="49" t="str">
        <f t="shared" si="20"/>
        <v/>
      </c>
      <c r="H302" s="49" t="str">
        <f>IF(D302="", "", IF(C302="User Defined", VLOOKUP(D302, 'User Defined'!$B$4:$D$103, 3, FALSE), VLOOKUP(D302, 'Device Database'!$B$4:$D$338, 3, FALSE)))</f>
        <v/>
      </c>
      <c r="I302" s="49" t="str">
        <f t="shared" si="21"/>
        <v/>
      </c>
      <c r="J302" s="3"/>
      <c r="K302" s="3"/>
    </row>
    <row r="303" spans="1:11" s="4" customFormat="1" ht="12" customHeight="1">
      <c r="A303" s="3"/>
      <c r="B303" s="57"/>
      <c r="C303" s="61"/>
      <c r="D303" s="172"/>
      <c r="E303" s="173"/>
      <c r="F303" s="49" t="str">
        <f>IF(D303="", "", IF(C303="User Defined", VLOOKUP(D303, 'User Defined'!$B$4:$D$103, 2, FALSE), VLOOKUP(D303, 'Device Database'!$B$4:$D$338, 2, FALSE)))</f>
        <v/>
      </c>
      <c r="G303" s="49" t="str">
        <f t="shared" si="20"/>
        <v/>
      </c>
      <c r="H303" s="49" t="str">
        <f>IF(D303="", "", IF(C303="User Defined", VLOOKUP(D303, 'User Defined'!$B$4:$D$103, 3, FALSE), VLOOKUP(D303, 'Device Database'!$B$4:$D$338, 3, FALSE)))</f>
        <v/>
      </c>
      <c r="I303" s="49" t="str">
        <f t="shared" si="21"/>
        <v/>
      </c>
      <c r="J303" s="3"/>
      <c r="K303" s="3"/>
    </row>
    <row r="304" spans="1:11" s="4" customFormat="1" ht="12" customHeight="1">
      <c r="A304" s="3"/>
      <c r="B304" s="57"/>
      <c r="C304" s="61"/>
      <c r="D304" s="172" t="s">
        <v>340</v>
      </c>
      <c r="E304" s="173"/>
      <c r="F304" s="63"/>
      <c r="G304" s="49" t="str">
        <f t="shared" si="20"/>
        <v/>
      </c>
      <c r="H304" s="63"/>
      <c r="I304" s="49" t="str">
        <f t="shared" si="21"/>
        <v/>
      </c>
      <c r="J304" s="3"/>
      <c r="K304" s="3"/>
    </row>
    <row r="305" spans="1:11" s="4" customFormat="1" ht="12" customHeight="1">
      <c r="A305" s="3"/>
      <c r="B305" s="57"/>
      <c r="C305" s="61"/>
      <c r="D305" s="172" t="s">
        <v>339</v>
      </c>
      <c r="E305" s="173"/>
      <c r="F305" s="63"/>
      <c r="G305" s="49" t="str">
        <f t="shared" si="20"/>
        <v/>
      </c>
      <c r="H305" s="63"/>
      <c r="I305" s="49" t="str">
        <f t="shared" si="21"/>
        <v/>
      </c>
      <c r="J305" s="3"/>
      <c r="K305" s="3"/>
    </row>
    <row r="306" spans="1:11" s="4" customFormat="1" ht="12" customHeight="1">
      <c r="A306" s="3"/>
      <c r="B306" s="57"/>
      <c r="C306" s="62"/>
      <c r="D306" s="172" t="s">
        <v>341</v>
      </c>
      <c r="E306" s="173"/>
      <c r="F306" s="63"/>
      <c r="G306" s="49" t="str">
        <f t="shared" si="20"/>
        <v/>
      </c>
      <c r="H306" s="63"/>
      <c r="I306" s="49" t="str">
        <f t="shared" si="21"/>
        <v/>
      </c>
      <c r="J306" s="3"/>
      <c r="K306" s="3"/>
    </row>
    <row r="307" spans="1:11" s="4" customFormat="1" ht="12" customHeight="1">
      <c r="A307" s="3"/>
      <c r="B307" s="57"/>
      <c r="C307" s="61"/>
      <c r="D307" s="172"/>
      <c r="E307" s="173"/>
      <c r="F307" s="63"/>
      <c r="G307" s="49" t="str">
        <f t="shared" si="20"/>
        <v/>
      </c>
      <c r="H307" s="63"/>
      <c r="I307" s="49" t="str">
        <f t="shared" si="21"/>
        <v/>
      </c>
      <c r="J307" s="3"/>
      <c r="K307" s="3"/>
    </row>
    <row r="308" spans="1:11" s="4" customFormat="1" ht="12" customHeight="1">
      <c r="A308" s="3"/>
      <c r="B308" s="57"/>
      <c r="C308" s="61"/>
      <c r="D308" s="172"/>
      <c r="E308" s="173"/>
      <c r="F308" s="63"/>
      <c r="G308" s="49" t="str">
        <f t="shared" si="20"/>
        <v/>
      </c>
      <c r="H308" s="63"/>
      <c r="I308" s="49" t="str">
        <f t="shared" si="21"/>
        <v/>
      </c>
      <c r="J308" s="3"/>
      <c r="K308" s="3"/>
    </row>
    <row r="309" spans="1:11" s="4" customFormat="1" ht="12.75" customHeight="1">
      <c r="A309" s="3"/>
      <c r="B309" s="3"/>
      <c r="C309" s="178" t="str">
        <f>IF(D292="Doors (Low AC Drop)", "No Standby or Alarm current shown as circuit is used for door holders and will drop out during an AC power loss.", "")</f>
        <v/>
      </c>
      <c r="D309" s="178"/>
      <c r="E309" s="178"/>
      <c r="F309" s="12" t="s">
        <v>134</v>
      </c>
      <c r="G309" s="52">
        <f>IF(D292="Doors (Low AC Drop)",0,SUM(G299:G308))</f>
        <v>0</v>
      </c>
      <c r="H309" s="12" t="s">
        <v>29</v>
      </c>
      <c r="I309" s="52">
        <f>IF(D292="Doors (Low AC Drop)",0,SUM(I299:I308))</f>
        <v>0</v>
      </c>
      <c r="J309" s="3"/>
      <c r="K309" s="3"/>
    </row>
    <row r="310" spans="1:11" s="4" customFormat="1" ht="16.5" customHeight="1">
      <c r="A310" s="3"/>
      <c r="B310" s="3"/>
      <c r="C310" s="179"/>
      <c r="D310" s="179"/>
      <c r="E310" s="179"/>
      <c r="F310" s="35"/>
      <c r="G310" s="3"/>
      <c r="H310" s="35"/>
      <c r="I310" s="3"/>
      <c r="J310" s="3"/>
      <c r="K310" s="3"/>
    </row>
    <row r="311" spans="1:11" s="4" customFormat="1" ht="1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s="4" customFormat="1" ht="16.5" customHeight="1">
      <c r="A312" s="3"/>
      <c r="B312" s="102" t="s">
        <v>376</v>
      </c>
      <c r="C312" s="103"/>
      <c r="D312" s="103"/>
      <c r="E312" s="166" t="s">
        <v>137</v>
      </c>
      <c r="F312" s="167">
        <v>1</v>
      </c>
      <c r="G312" s="167"/>
      <c r="H312" s="166" t="s">
        <v>139</v>
      </c>
      <c r="I312" s="168">
        <f>$I$10</f>
        <v>20.399999999999999</v>
      </c>
      <c r="J312" s="3"/>
      <c r="K312" s="3"/>
    </row>
    <row r="313" spans="1:11" s="4" customFormat="1" ht="3" customHeight="1">
      <c r="A313" s="3"/>
      <c r="B313" s="113"/>
      <c r="C313" s="113"/>
      <c r="D313" s="113"/>
      <c r="E313" s="114"/>
      <c r="F313" s="115"/>
      <c r="G313" s="115"/>
      <c r="H313" s="115"/>
      <c r="I313" s="115"/>
      <c r="J313" s="3"/>
      <c r="K313" s="3"/>
    </row>
    <row r="314" spans="1:11" s="4" customFormat="1" ht="12">
      <c r="A314" s="3"/>
      <c r="B314" s="14"/>
      <c r="C314" s="23" t="s">
        <v>135</v>
      </c>
      <c r="D314" s="172"/>
      <c r="E314" s="173"/>
      <c r="F314" s="23" t="s">
        <v>63</v>
      </c>
      <c r="G314" s="184"/>
      <c r="H314" s="185"/>
      <c r="I314" s="14"/>
      <c r="J314" s="3"/>
      <c r="K314" s="3"/>
    </row>
    <row r="315" spans="1:11" s="4" customFormat="1" ht="12">
      <c r="A315" s="3"/>
      <c r="B315" s="14"/>
      <c r="C315" s="22"/>
      <c r="D315" s="29" t="str">
        <f>IF(D314="Door Holder - Low AC Dropout", "* Circuit Standby and Alarm Current will be zero", "")</f>
        <v/>
      </c>
      <c r="E315" s="22"/>
      <c r="F315" s="22"/>
      <c r="G315" s="24"/>
      <c r="H315" s="24"/>
      <c r="I315" s="24"/>
      <c r="J315" s="3"/>
      <c r="K315" s="3"/>
    </row>
    <row r="316" spans="1:11" s="4" customFormat="1" ht="12.75" customHeight="1">
      <c r="A316" s="3"/>
      <c r="B316" s="14"/>
      <c r="C316" s="105" t="s">
        <v>76</v>
      </c>
      <c r="D316" s="106" t="s">
        <v>21</v>
      </c>
      <c r="E316" s="106" t="s">
        <v>22</v>
      </c>
      <c r="F316" s="106" t="s">
        <v>5</v>
      </c>
      <c r="G316" s="107" t="s">
        <v>175</v>
      </c>
      <c r="H316" s="106" t="s">
        <v>23</v>
      </c>
      <c r="I316" s="108" t="s">
        <v>136</v>
      </c>
      <c r="J316" s="3"/>
      <c r="K316" s="3"/>
    </row>
    <row r="317" spans="1:11" s="4" customFormat="1" ht="12">
      <c r="A317" s="3"/>
      <c r="B317" s="16"/>
      <c r="C317" s="59" t="s">
        <v>67</v>
      </c>
      <c r="D317" s="71">
        <f>VLOOKUP(C317, $K$124:$L$130, 2)</f>
        <v>2.5</v>
      </c>
      <c r="E317" s="59"/>
      <c r="F317" s="73">
        <f>((E317*2)/1000)*D317</f>
        <v>0</v>
      </c>
      <c r="G317" s="74">
        <f>IF(SUM(G321:G330)&gt;SUM(I321:I330),SUM(G321:G330),SUM(I321:I330))</f>
        <v>0</v>
      </c>
      <c r="H317" s="75">
        <f>I312-(G317*F317)</f>
        <v>20.399999999999999</v>
      </c>
      <c r="I317" s="72">
        <v>16</v>
      </c>
      <c r="J317" s="3"/>
      <c r="K317" s="3"/>
    </row>
    <row r="318" spans="1:11" s="4" customFormat="1" ht="12">
      <c r="A318" s="3"/>
      <c r="B318" s="77"/>
      <c r="C318" s="77"/>
      <c r="D318" s="77"/>
      <c r="E318" s="78"/>
      <c r="F318" s="77"/>
      <c r="G318" s="77"/>
      <c r="H318" s="77"/>
      <c r="I318" s="77"/>
      <c r="J318" s="3"/>
      <c r="K318" s="3"/>
    </row>
    <row r="319" spans="1:11" s="4" customFormat="1" ht="12.75" customHeight="1">
      <c r="A319" s="3"/>
      <c r="B319" s="182" t="s">
        <v>132</v>
      </c>
      <c r="C319" s="183"/>
      <c r="D319" s="183"/>
      <c r="E319" s="183"/>
      <c r="F319" s="183" t="s">
        <v>64</v>
      </c>
      <c r="G319" s="183"/>
      <c r="H319" s="183" t="s">
        <v>65</v>
      </c>
      <c r="I319" s="187"/>
      <c r="J319" s="3"/>
      <c r="K319" s="3"/>
    </row>
    <row r="320" spans="1:11" s="4" customFormat="1" ht="12" customHeight="1">
      <c r="A320" s="3"/>
      <c r="B320" s="109" t="s">
        <v>0</v>
      </c>
      <c r="C320" s="110" t="s">
        <v>156</v>
      </c>
      <c r="D320" s="170" t="s">
        <v>33</v>
      </c>
      <c r="E320" s="170"/>
      <c r="F320" s="110" t="s">
        <v>26</v>
      </c>
      <c r="G320" s="110" t="s">
        <v>27</v>
      </c>
      <c r="H320" s="110" t="s">
        <v>26</v>
      </c>
      <c r="I320" s="111" t="s">
        <v>27</v>
      </c>
      <c r="J320" s="3"/>
      <c r="K320" s="3"/>
    </row>
    <row r="321" spans="1:11" s="4" customFormat="1" ht="12" customHeight="1">
      <c r="A321" s="3"/>
      <c r="B321" s="59"/>
      <c r="C321" s="60"/>
      <c r="D321" s="177"/>
      <c r="E321" s="177"/>
      <c r="F321" s="49" t="str">
        <f>IF(D321="", "", IF(C321="User Defined", VLOOKUP(D321, 'User Defined'!$B$4:$D$103, 2, FALSE), VLOOKUP(D321, 'Device Database'!$B$4:$D$338, 2, FALSE)))</f>
        <v/>
      </c>
      <c r="G321" s="49" t="str">
        <f>IF(F321&lt;&gt;"", F321*B321, "")</f>
        <v/>
      </c>
      <c r="H321" s="49" t="str">
        <f>IF(D321="", "", IF(C321="User Defined", VLOOKUP(D321, 'User Defined'!$B$4:$D$103, 3, FALSE), VLOOKUP(D321, 'Device Database'!$B$4:$D$338, 3, FALSE)))</f>
        <v/>
      </c>
      <c r="I321" s="49" t="str">
        <f>IF(H321&lt;&gt;"", H321*B321, "")</f>
        <v/>
      </c>
      <c r="J321" s="3"/>
      <c r="K321" s="3"/>
    </row>
    <row r="322" spans="1:11" s="4" customFormat="1" ht="12" customHeight="1">
      <c r="A322" s="3"/>
      <c r="B322" s="57"/>
      <c r="C322" s="61"/>
      <c r="D322" s="171"/>
      <c r="E322" s="171"/>
      <c r="F322" s="49" t="str">
        <f>IF(D322="", "", IF(C322="User Defined", VLOOKUP(D322, 'User Defined'!$B$4:$D$103, 2, FALSE), VLOOKUP(D322, 'Device Database'!$B$4:$D$338, 2, FALSE)))</f>
        <v/>
      </c>
      <c r="G322" s="49" t="str">
        <f t="shared" ref="G322:G330" si="22">IF(F322&lt;&gt;"", F322*B322, "")</f>
        <v/>
      </c>
      <c r="H322" s="49" t="str">
        <f>IF(D322="", "", IF(C322="User Defined", VLOOKUP(D322, 'User Defined'!$B$4:$D$103, 3, FALSE), VLOOKUP(D322, 'Device Database'!$B$4:$D$338, 3, FALSE)))</f>
        <v/>
      </c>
      <c r="I322" s="49" t="str">
        <f t="shared" ref="I322:I330" si="23">IF(H322&lt;&gt;"", H322*B322, "")</f>
        <v/>
      </c>
      <c r="J322" s="3"/>
      <c r="K322" s="3"/>
    </row>
    <row r="323" spans="1:11" s="4" customFormat="1" ht="12" customHeight="1">
      <c r="A323" s="3"/>
      <c r="B323" s="57"/>
      <c r="C323" s="61"/>
      <c r="D323" s="171"/>
      <c r="E323" s="171"/>
      <c r="F323" s="49" t="str">
        <f>IF(D323="", "", IF(C323="User Defined", VLOOKUP(D323, 'User Defined'!$B$4:$D$103, 2, FALSE), VLOOKUP(D323, 'Device Database'!$B$4:$D$338, 2, FALSE)))</f>
        <v/>
      </c>
      <c r="G323" s="49" t="str">
        <f t="shared" si="22"/>
        <v/>
      </c>
      <c r="H323" s="49" t="str">
        <f>IF(D323="", "", IF(C323="User Defined", VLOOKUP(D323, 'User Defined'!$B$4:$D$103, 3, FALSE), VLOOKUP(D323, 'Device Database'!$B$4:$D$338, 3, FALSE)))</f>
        <v/>
      </c>
      <c r="I323" s="49" t="str">
        <f t="shared" si="23"/>
        <v/>
      </c>
      <c r="J323" s="3"/>
      <c r="K323" s="3"/>
    </row>
    <row r="324" spans="1:11" s="4" customFormat="1" ht="12" customHeight="1">
      <c r="A324" s="3"/>
      <c r="B324" s="57"/>
      <c r="C324" s="61"/>
      <c r="D324" s="171"/>
      <c r="E324" s="171"/>
      <c r="F324" s="49" t="str">
        <f>IF(D324="", "", IF(C324="User Defined", VLOOKUP(D324, 'User Defined'!$B$4:$D$103, 2, FALSE), VLOOKUP(D324, 'Device Database'!$B$4:$D$338, 2, FALSE)))</f>
        <v/>
      </c>
      <c r="G324" s="49" t="str">
        <f t="shared" si="22"/>
        <v/>
      </c>
      <c r="H324" s="49" t="str">
        <f>IF(D324="", "", IF(C324="User Defined", VLOOKUP(D324, 'User Defined'!$B$4:$D$103, 3, FALSE), VLOOKUP(D324, 'Device Database'!$B$4:$D$338, 3, FALSE)))</f>
        <v/>
      </c>
      <c r="I324" s="49" t="str">
        <f t="shared" si="23"/>
        <v/>
      </c>
      <c r="J324" s="3"/>
      <c r="K324" s="3"/>
    </row>
    <row r="325" spans="1:11" s="4" customFormat="1" ht="12" customHeight="1">
      <c r="A325" s="3"/>
      <c r="B325" s="57"/>
      <c r="C325" s="61"/>
      <c r="D325" s="172"/>
      <c r="E325" s="173"/>
      <c r="F325" s="49" t="str">
        <f>IF(D325="", "", IF(C325="User Defined", VLOOKUP(D325, 'User Defined'!$B$4:$D$103, 2, FALSE), VLOOKUP(D325, 'Device Database'!$B$4:$D$338, 2, FALSE)))</f>
        <v/>
      </c>
      <c r="G325" s="49" t="str">
        <f t="shared" si="22"/>
        <v/>
      </c>
      <c r="H325" s="49" t="str">
        <f>IF(D325="", "", IF(C325="User Defined", VLOOKUP(D325, 'User Defined'!$B$4:$D$103, 3, FALSE), VLOOKUP(D325, 'Device Database'!$B$4:$D$338, 3, FALSE)))</f>
        <v/>
      </c>
      <c r="I325" s="49" t="str">
        <f t="shared" si="23"/>
        <v/>
      </c>
      <c r="J325" s="3"/>
      <c r="K325" s="3"/>
    </row>
    <row r="326" spans="1:11" s="4" customFormat="1" ht="12" customHeight="1">
      <c r="A326" s="3"/>
      <c r="B326" s="57"/>
      <c r="C326" s="61"/>
      <c r="D326" s="172" t="s">
        <v>340</v>
      </c>
      <c r="E326" s="173"/>
      <c r="F326" s="63"/>
      <c r="G326" s="49" t="str">
        <f>IF(F326&lt;&gt;"", F326*B326, "")</f>
        <v/>
      </c>
      <c r="H326" s="63"/>
      <c r="I326" s="49" t="str">
        <f t="shared" si="23"/>
        <v/>
      </c>
      <c r="J326" s="3"/>
      <c r="K326" s="3"/>
    </row>
    <row r="327" spans="1:11" s="4" customFormat="1" ht="12" customHeight="1">
      <c r="A327" s="3"/>
      <c r="B327" s="57"/>
      <c r="C327" s="61"/>
      <c r="D327" s="172" t="s">
        <v>339</v>
      </c>
      <c r="E327" s="173"/>
      <c r="F327" s="63"/>
      <c r="G327" s="49" t="str">
        <f>IF(F327&lt;&gt;"", F327*B327, "")</f>
        <v/>
      </c>
      <c r="H327" s="63"/>
      <c r="I327" s="49" t="str">
        <f t="shared" si="23"/>
        <v/>
      </c>
      <c r="J327" s="3"/>
      <c r="K327" s="3"/>
    </row>
    <row r="328" spans="1:11" s="4" customFormat="1" ht="12" customHeight="1">
      <c r="A328" s="3"/>
      <c r="B328" s="57"/>
      <c r="C328" s="62"/>
      <c r="D328" s="172" t="s">
        <v>341</v>
      </c>
      <c r="E328" s="173"/>
      <c r="F328" s="63"/>
      <c r="G328" s="49" t="str">
        <f t="shared" si="22"/>
        <v/>
      </c>
      <c r="H328" s="63"/>
      <c r="I328" s="49" t="str">
        <f t="shared" si="23"/>
        <v/>
      </c>
      <c r="J328" s="3"/>
      <c r="K328" s="3"/>
    </row>
    <row r="329" spans="1:11" s="4" customFormat="1" ht="12" customHeight="1">
      <c r="A329" s="3"/>
      <c r="B329" s="57"/>
      <c r="C329" s="61"/>
      <c r="D329" s="172"/>
      <c r="E329" s="173"/>
      <c r="F329" s="63"/>
      <c r="G329" s="49" t="str">
        <f t="shared" si="22"/>
        <v/>
      </c>
      <c r="H329" s="63"/>
      <c r="I329" s="49" t="str">
        <f t="shared" si="23"/>
        <v/>
      </c>
      <c r="J329" s="3"/>
      <c r="K329" s="3"/>
    </row>
    <row r="330" spans="1:11" s="4" customFormat="1" ht="12" customHeight="1">
      <c r="A330" s="3"/>
      <c r="B330" s="57"/>
      <c r="C330" s="61"/>
      <c r="D330" s="172"/>
      <c r="E330" s="173"/>
      <c r="F330" s="63"/>
      <c r="G330" s="131" t="str">
        <f t="shared" si="22"/>
        <v/>
      </c>
      <c r="H330" s="63"/>
      <c r="I330" s="131" t="str">
        <f t="shared" si="23"/>
        <v/>
      </c>
      <c r="J330" s="3"/>
      <c r="K330" s="3"/>
    </row>
    <row r="331" spans="1:11" s="4" customFormat="1" ht="12.75" customHeight="1">
      <c r="A331" s="3"/>
      <c r="B331" s="126"/>
      <c r="C331" s="127"/>
      <c r="D331" s="129"/>
      <c r="E331" s="129"/>
      <c r="F331" s="134" t="s">
        <v>134</v>
      </c>
      <c r="G331" s="76">
        <f>IF(D314="Doors (Low AC Drop)",0,SUM(G321:G330))</f>
        <v>0</v>
      </c>
      <c r="H331" s="132" t="s">
        <v>29</v>
      </c>
      <c r="I331" s="52">
        <f>IF(D314="Doors (Low AC Drop)",0,SUM(I321:I330))</f>
        <v>0</v>
      </c>
      <c r="J331" s="3"/>
      <c r="K331" s="3"/>
    </row>
    <row r="332" spans="1:11" s="4" customFormat="1" ht="22.5" customHeight="1">
      <c r="A332" s="3"/>
      <c r="B332" s="128" t="s">
        <v>386</v>
      </c>
      <c r="C332" s="174" t="s">
        <v>387</v>
      </c>
      <c r="D332" s="175"/>
      <c r="E332" s="175"/>
      <c r="F332" s="14"/>
      <c r="G332" s="133"/>
      <c r="H332" s="14"/>
      <c r="I332" s="14"/>
      <c r="J332" s="3"/>
      <c r="K332" s="3"/>
    </row>
    <row r="333" spans="1:11" s="4" customFormat="1" ht="18" customHeight="1">
      <c r="B333" s="14"/>
      <c r="C333" s="175"/>
      <c r="D333" s="175"/>
      <c r="E333" s="175"/>
      <c r="F333" s="14"/>
      <c r="G333" s="14"/>
      <c r="H333" s="14"/>
      <c r="I333" s="14"/>
      <c r="J333" s="3"/>
      <c r="K333" s="3"/>
    </row>
    <row r="334" spans="1:11" s="4" customFormat="1" ht="12" customHeight="1"/>
    <row r="335" spans="1:11" s="4" customFormat="1" ht="12"/>
    <row r="336" spans="1:11" s="4" customFormat="1" ht="12"/>
    <row r="337" s="4" customFormat="1" ht="12"/>
    <row r="338" s="4" customFormat="1" ht="12"/>
    <row r="339" s="4" customFormat="1" ht="12"/>
    <row r="340" s="4" customFormat="1" ht="12"/>
    <row r="341" s="4" customFormat="1" ht="12"/>
    <row r="342" s="4" customFormat="1" ht="12"/>
    <row r="343" s="4" customFormat="1" ht="12"/>
    <row r="344" s="4" customFormat="1" ht="12"/>
    <row r="345" s="4" customFormat="1" ht="12"/>
    <row r="346" s="4" customFormat="1" ht="12"/>
    <row r="347" s="4" customFormat="1" ht="12"/>
    <row r="348" s="4" customFormat="1" ht="12"/>
    <row r="349" s="4" customFormat="1" ht="12"/>
    <row r="350" s="4" customFormat="1" ht="12"/>
    <row r="351" s="4" customFormat="1" ht="12"/>
    <row r="352" s="4" customFormat="1" ht="12"/>
    <row r="353" s="4" customFormat="1" ht="12"/>
    <row r="354" s="4" customFormat="1" ht="12"/>
    <row r="355" s="4" customFormat="1" ht="12"/>
    <row r="356" s="4" customFormat="1" ht="12"/>
    <row r="357" s="4" customFormat="1" ht="12"/>
    <row r="358" s="4" customFormat="1" ht="12"/>
    <row r="359" s="4" customFormat="1" ht="12"/>
    <row r="360" s="4" customFormat="1" ht="12"/>
    <row r="361" s="4" customFormat="1" ht="12"/>
    <row r="362" s="4" customFormat="1" ht="12"/>
    <row r="363" s="4" customFormat="1" ht="12"/>
    <row r="364" s="4" customFormat="1" ht="12"/>
    <row r="365" s="4" customFormat="1" ht="12"/>
    <row r="366" s="4" customFormat="1" ht="12"/>
    <row r="367" s="4" customFormat="1" ht="12"/>
    <row r="368" s="4" customFormat="1" ht="12"/>
    <row r="369" s="4" customFormat="1" ht="12"/>
    <row r="370" s="4" customFormat="1" ht="12"/>
    <row r="371" s="4" customFormat="1" ht="12"/>
    <row r="372" s="4" customFormat="1" ht="12"/>
    <row r="373" s="4" customFormat="1" ht="12"/>
    <row r="374" s="4" customFormat="1" ht="12"/>
    <row r="375" s="4" customFormat="1" ht="12"/>
    <row r="376" s="4" customFormat="1" ht="12"/>
    <row r="377" s="4" customFormat="1" ht="12"/>
    <row r="378" s="4" customFormat="1" ht="12"/>
    <row r="379" s="4" customFormat="1" ht="12"/>
    <row r="380" s="4" customFormat="1" ht="12"/>
    <row r="381" s="4" customFormat="1" ht="12"/>
    <row r="382" s="4" customFormat="1" ht="12"/>
    <row r="383" s="4" customFormat="1" ht="12"/>
    <row r="384" s="4" customFormat="1" ht="12"/>
    <row r="385" s="4" customFormat="1" ht="12"/>
    <row r="386" s="4" customFormat="1" ht="12"/>
    <row r="387" s="4" customFormat="1" ht="12"/>
    <row r="388" s="4" customFormat="1" ht="12"/>
    <row r="389" s="4" customFormat="1" ht="12"/>
    <row r="390" s="4" customFormat="1" ht="12"/>
    <row r="391" s="4" customFormat="1" ht="12"/>
    <row r="392" s="4" customFormat="1" ht="12"/>
    <row r="393" s="4" customFormat="1" ht="12"/>
    <row r="394" s="4" customFormat="1" ht="12"/>
    <row r="395" s="4" customFormat="1" ht="12"/>
    <row r="396" s="4" customFormat="1" ht="12"/>
    <row r="397" s="4" customFormat="1" ht="12"/>
    <row r="398" s="4" customFormat="1" ht="12"/>
    <row r="399" s="4" customFormat="1" ht="12"/>
    <row r="400" s="4" customFormat="1" ht="12"/>
    <row r="401" s="4" customFormat="1" ht="12"/>
    <row r="402" s="4" customFormat="1" ht="12"/>
    <row r="403" s="4" customFormat="1" ht="12"/>
    <row r="404" s="4" customFormat="1" ht="12"/>
    <row r="405" s="4" customFormat="1" ht="12"/>
    <row r="406" s="4" customFormat="1" ht="12"/>
    <row r="407" s="4" customFormat="1" ht="12"/>
    <row r="408" s="4" customFormat="1" ht="12"/>
    <row r="409" s="4" customFormat="1" ht="12"/>
    <row r="410" s="4" customFormat="1" ht="12"/>
    <row r="411" s="4" customFormat="1" ht="12"/>
    <row r="412" s="4" customFormat="1" ht="12"/>
    <row r="413" s="4" customFormat="1" ht="12"/>
    <row r="414" s="4" customFormat="1" ht="12"/>
    <row r="415" s="4" customFormat="1" ht="12"/>
  </sheetData>
  <sheetProtection sheet="1"/>
  <customSheetViews>
    <customSheetView guid="{86C03389-4201-46C5-89A4-1E328CDDBF1A}" printArea="1" showRuler="0" topLeftCell="C85">
      <selection activeCell="C114" sqref="C114"/>
      <rowBreaks count="6" manualBreakCount="6">
        <brk id="67" max="8" man="1"/>
        <brk id="101" max="8" man="1"/>
        <brk id="148" max="8" man="1"/>
        <brk id="195" max="8" man="1"/>
        <brk id="241" max="8" man="1"/>
        <brk id="287" max="8" man="1"/>
      </rowBreaks>
      <pageMargins left="0.25" right="0.25" top="0.25" bottom="0.25" header="0.3" footer="0.3"/>
      <pageSetup orientation="portrait" r:id="rId1"/>
      <headerFooter alignWithMargins="0">
        <oddFooter>&amp;L&amp;8Potter Electric Signal (C)2011&amp;C&amp;8&amp;P of &amp;N&amp;R&amp;8PFC-6800 Battery and Voltage Drop Calculation</oddFooter>
      </headerFooter>
    </customSheetView>
  </customSheetViews>
  <mergeCells count="216">
    <mergeCell ref="F273:G273"/>
    <mergeCell ref="H273:I273"/>
    <mergeCell ref="G242:H242"/>
    <mergeCell ref="G246:H246"/>
    <mergeCell ref="G102:H102"/>
    <mergeCell ref="G128:H128"/>
    <mergeCell ref="G175:H175"/>
    <mergeCell ref="G153:H153"/>
    <mergeCell ref="F158:G158"/>
    <mergeCell ref="H158:I158"/>
    <mergeCell ref="D260:E260"/>
    <mergeCell ref="D261:E261"/>
    <mergeCell ref="F100:I101"/>
    <mergeCell ref="F251:G251"/>
    <mergeCell ref="H251:I251"/>
    <mergeCell ref="D164:E164"/>
    <mergeCell ref="D165:E165"/>
    <mergeCell ref="D166:E166"/>
    <mergeCell ref="B180:E180"/>
    <mergeCell ref="D208:E208"/>
    <mergeCell ref="D182:E182"/>
    <mergeCell ref="D183:E183"/>
    <mergeCell ref="D184:E184"/>
    <mergeCell ref="D185:E185"/>
    <mergeCell ref="D181:E181"/>
    <mergeCell ref="D169:E169"/>
    <mergeCell ref="C170:E171"/>
    <mergeCell ref="D175:E175"/>
    <mergeCell ref="B158:E158"/>
    <mergeCell ref="D162:E162"/>
    <mergeCell ref="D163:E163"/>
    <mergeCell ref="D161:E161"/>
    <mergeCell ref="D159:E159"/>
    <mergeCell ref="D139:E139"/>
    <mergeCell ref="B133:E133"/>
    <mergeCell ref="F133:G133"/>
    <mergeCell ref="C145:E147"/>
    <mergeCell ref="D153:E153"/>
    <mergeCell ref="D160:E160"/>
    <mergeCell ref="D142:E142"/>
    <mergeCell ref="D143:E143"/>
    <mergeCell ref="D138:E138"/>
    <mergeCell ref="D140:E140"/>
    <mergeCell ref="H133:I133"/>
    <mergeCell ref="D137:E137"/>
    <mergeCell ref="D135:E135"/>
    <mergeCell ref="D136:E136"/>
    <mergeCell ref="D141:E141"/>
    <mergeCell ref="D253:E253"/>
    <mergeCell ref="D144:E144"/>
    <mergeCell ref="D190:E190"/>
    <mergeCell ref="D167:E167"/>
    <mergeCell ref="D168:E168"/>
    <mergeCell ref="D80:E80"/>
    <mergeCell ref="D119:E119"/>
    <mergeCell ref="D120:E120"/>
    <mergeCell ref="D121:E121"/>
    <mergeCell ref="D122:E122"/>
    <mergeCell ref="C123:E124"/>
    <mergeCell ref="B67:D67"/>
    <mergeCell ref="G106:H106"/>
    <mergeCell ref="F111:G111"/>
    <mergeCell ref="H111:I111"/>
    <mergeCell ref="D69:E69"/>
    <mergeCell ref="D70:E70"/>
    <mergeCell ref="B77:D77"/>
    <mergeCell ref="D79:E79"/>
    <mergeCell ref="D81:E81"/>
    <mergeCell ref="D82:E82"/>
    <mergeCell ref="C65:E65"/>
    <mergeCell ref="D128:E128"/>
    <mergeCell ref="D117:E117"/>
    <mergeCell ref="D106:E106"/>
    <mergeCell ref="D118:E118"/>
    <mergeCell ref="D114:E114"/>
    <mergeCell ref="D115:E115"/>
    <mergeCell ref="D116:E116"/>
    <mergeCell ref="B111:E111"/>
    <mergeCell ref="D113:E113"/>
    <mergeCell ref="F44:G44"/>
    <mergeCell ref="H44:I44"/>
    <mergeCell ref="D28:E28"/>
    <mergeCell ref="D31:E31"/>
    <mergeCell ref="D32:E32"/>
    <mergeCell ref="D40:E40"/>
    <mergeCell ref="B44:D44"/>
    <mergeCell ref="D30:E30"/>
    <mergeCell ref="B6:D10"/>
    <mergeCell ref="B18:D18"/>
    <mergeCell ref="D14:E14"/>
    <mergeCell ref="D16:E16"/>
    <mergeCell ref="D61:E61"/>
    <mergeCell ref="D63:E63"/>
    <mergeCell ref="F24:G24"/>
    <mergeCell ref="H24:I24"/>
    <mergeCell ref="D25:E25"/>
    <mergeCell ref="D26:E26"/>
    <mergeCell ref="D27:E27"/>
    <mergeCell ref="F18:G18"/>
    <mergeCell ref="B24:D24"/>
    <mergeCell ref="F2:G2"/>
    <mergeCell ref="F4:G4"/>
    <mergeCell ref="F6:G6"/>
    <mergeCell ref="F8:G8"/>
    <mergeCell ref="G14:I17"/>
    <mergeCell ref="H18:I18"/>
    <mergeCell ref="D71:E71"/>
    <mergeCell ref="D212:E212"/>
    <mergeCell ref="D209:E209"/>
    <mergeCell ref="D207:E207"/>
    <mergeCell ref="D210:E210"/>
    <mergeCell ref="F180:G180"/>
    <mergeCell ref="D191:E191"/>
    <mergeCell ref="D200:E200"/>
    <mergeCell ref="G200:H200"/>
    <mergeCell ref="D72:E72"/>
    <mergeCell ref="H180:I180"/>
    <mergeCell ref="D186:E186"/>
    <mergeCell ref="D187:E187"/>
    <mergeCell ref="D211:E211"/>
    <mergeCell ref="H205:I205"/>
    <mergeCell ref="B205:E205"/>
    <mergeCell ref="F205:G205"/>
    <mergeCell ref="D188:E188"/>
    <mergeCell ref="D189:E189"/>
    <mergeCell ref="C192:E193"/>
    <mergeCell ref="B227:E227"/>
    <mergeCell ref="F227:G227"/>
    <mergeCell ref="H227:I227"/>
    <mergeCell ref="D222:E222"/>
    <mergeCell ref="G222:H222"/>
    <mergeCell ref="C263:E264"/>
    <mergeCell ref="D257:E257"/>
    <mergeCell ref="D262:E262"/>
    <mergeCell ref="D258:E258"/>
    <mergeCell ref="D259:E259"/>
    <mergeCell ref="F319:G319"/>
    <mergeCell ref="H319:I319"/>
    <mergeCell ref="D231:E231"/>
    <mergeCell ref="D232:E232"/>
    <mergeCell ref="D233:E233"/>
    <mergeCell ref="D306:E306"/>
    <mergeCell ref="D234:E234"/>
    <mergeCell ref="H297:I297"/>
    <mergeCell ref="D299:E299"/>
    <mergeCell ref="D268:E268"/>
    <mergeCell ref="D237:E237"/>
    <mergeCell ref="G314:H314"/>
    <mergeCell ref="D292:E292"/>
    <mergeCell ref="G292:H292"/>
    <mergeCell ref="D254:E254"/>
    <mergeCell ref="D255:E255"/>
    <mergeCell ref="D256:E256"/>
    <mergeCell ref="C285:E286"/>
    <mergeCell ref="D278:E278"/>
    <mergeCell ref="D280:E280"/>
    <mergeCell ref="G268:H268"/>
    <mergeCell ref="D283:E283"/>
    <mergeCell ref="D279:E279"/>
    <mergeCell ref="B273:E273"/>
    <mergeCell ref="D327:E327"/>
    <mergeCell ref="D302:E302"/>
    <mergeCell ref="D303:E303"/>
    <mergeCell ref="D301:E301"/>
    <mergeCell ref="B297:E297"/>
    <mergeCell ref="F297:G297"/>
    <mergeCell ref="D328:E328"/>
    <mergeCell ref="D325:E325"/>
    <mergeCell ref="D326:E326"/>
    <mergeCell ref="D246:E246"/>
    <mergeCell ref="B251:E251"/>
    <mergeCell ref="D284:E284"/>
    <mergeCell ref="D275:E275"/>
    <mergeCell ref="D276:E276"/>
    <mergeCell ref="D277:E277"/>
    <mergeCell ref="D281:E281"/>
    <mergeCell ref="D73:E73"/>
    <mergeCell ref="D74:E74"/>
    <mergeCell ref="D329:E329"/>
    <mergeCell ref="D304:E304"/>
    <mergeCell ref="D305:E305"/>
    <mergeCell ref="D307:E307"/>
    <mergeCell ref="D308:E308"/>
    <mergeCell ref="C309:E310"/>
    <mergeCell ref="C239:E240"/>
    <mergeCell ref="D238:E238"/>
    <mergeCell ref="D322:E322"/>
    <mergeCell ref="D323:E323"/>
    <mergeCell ref="D213:E213"/>
    <mergeCell ref="D214:E214"/>
    <mergeCell ref="D215:E215"/>
    <mergeCell ref="D229:E229"/>
    <mergeCell ref="D230:E230"/>
    <mergeCell ref="D216:E216"/>
    <mergeCell ref="C217:E218"/>
    <mergeCell ref="D282:E282"/>
    <mergeCell ref="D324:E324"/>
    <mergeCell ref="D314:E314"/>
    <mergeCell ref="D236:E236"/>
    <mergeCell ref="D235:E235"/>
    <mergeCell ref="C332:E333"/>
    <mergeCell ref="G149:H149"/>
    <mergeCell ref="G196:H196"/>
    <mergeCell ref="G288:H288"/>
    <mergeCell ref="D330:E330"/>
    <mergeCell ref="D321:E321"/>
    <mergeCell ref="D134:E134"/>
    <mergeCell ref="D112:E112"/>
    <mergeCell ref="D320:E320"/>
    <mergeCell ref="D298:E298"/>
    <mergeCell ref="D274:E274"/>
    <mergeCell ref="D252:E252"/>
    <mergeCell ref="D228:E228"/>
    <mergeCell ref="D206:E206"/>
    <mergeCell ref="D300:E300"/>
    <mergeCell ref="B319:E319"/>
  </mergeCells>
  <phoneticPr fontId="0" type="noConversion"/>
  <conditionalFormatting sqref="G79:G82 I79:I82">
    <cfRule type="cellIs" dxfId="17" priority="21" stopIfTrue="1" operator="greaterThan">
      <formula>1</formula>
    </cfRule>
  </conditionalFormatting>
  <conditionalFormatting sqref="G69:G74 I69:I74 G123 G145 G170 G192 G217 G239 I239 I217 I192 I170 I145 I123">
    <cfRule type="cellIs" dxfId="16" priority="19" stopIfTrue="1" operator="greaterThan">
      <formula>3</formula>
    </cfRule>
  </conditionalFormatting>
  <conditionalFormatting sqref="H109">
    <cfRule type="cellIs" dxfId="15" priority="13" stopIfTrue="1" operator="lessThan">
      <formula>$I$109</formula>
    </cfRule>
  </conditionalFormatting>
  <conditionalFormatting sqref="H131">
    <cfRule type="cellIs" dxfId="14" priority="12" stopIfTrue="1" operator="lessThan">
      <formula>$I$131</formula>
    </cfRule>
  </conditionalFormatting>
  <conditionalFormatting sqref="H156">
    <cfRule type="cellIs" dxfId="13" priority="11" stopIfTrue="1" operator="lessThan">
      <formula>$I$156</formula>
    </cfRule>
  </conditionalFormatting>
  <conditionalFormatting sqref="H178">
    <cfRule type="cellIs" dxfId="12" priority="10" stopIfTrue="1" operator="lessThan">
      <formula>$I$178</formula>
    </cfRule>
  </conditionalFormatting>
  <conditionalFormatting sqref="H203">
    <cfRule type="cellIs" dxfId="11" priority="9" stopIfTrue="1" operator="lessThan">
      <formula>$I$203</formula>
    </cfRule>
  </conditionalFormatting>
  <conditionalFormatting sqref="H225">
    <cfRule type="cellIs" dxfId="10" priority="8" stopIfTrue="1" operator="lessThan">
      <formula>$I$225</formula>
    </cfRule>
  </conditionalFormatting>
  <conditionalFormatting sqref="H249">
    <cfRule type="cellIs" dxfId="9" priority="7" stopIfTrue="1" operator="lessThan">
      <formula>$I$249</formula>
    </cfRule>
  </conditionalFormatting>
  <conditionalFormatting sqref="H271">
    <cfRule type="cellIs" dxfId="8" priority="6" stopIfTrue="1" operator="lessThan">
      <formula>$I$271</formula>
    </cfRule>
  </conditionalFormatting>
  <conditionalFormatting sqref="H295">
    <cfRule type="cellIs" dxfId="7" priority="5" stopIfTrue="1" operator="lessThan">
      <formula>$I$295</formula>
    </cfRule>
  </conditionalFormatting>
  <conditionalFormatting sqref="H317">
    <cfRule type="cellIs" dxfId="6" priority="4" stopIfTrue="1" operator="lessThan">
      <formula>$I$317</formula>
    </cfRule>
  </conditionalFormatting>
  <conditionalFormatting sqref="D93">
    <cfRule type="cellIs" dxfId="5" priority="34" stopIfTrue="1" operator="greaterThan">
      <formula>$D$94</formula>
    </cfRule>
  </conditionalFormatting>
  <conditionalFormatting sqref="G41 I41">
    <cfRule type="cellIs" dxfId="4" priority="3" stopIfTrue="1" operator="greaterThan">
      <formula>2</formula>
    </cfRule>
  </conditionalFormatting>
  <conditionalFormatting sqref="B31 B26:B27 B39 B37 B28 B29 B33 B34 B35 B36">
    <cfRule type="cellIs" dxfId="3" priority="36" stopIfTrue="1" operator="greaterThan">
      <formula>31</formula>
    </cfRule>
  </conditionalFormatting>
  <conditionalFormatting sqref="B32">
    <cfRule type="cellIs" dxfId="2" priority="37" stopIfTrue="1" operator="greaterThan">
      <formula>7</formula>
    </cfRule>
  </conditionalFormatting>
  <conditionalFormatting sqref="B38">
    <cfRule type="cellIs" dxfId="1" priority="38" stopIfTrue="1" operator="greaterThan">
      <formula>30</formula>
    </cfRule>
  </conditionalFormatting>
  <conditionalFormatting sqref="B25 B30 B37">
    <cfRule type="cellIs" dxfId="0" priority="1" stopIfTrue="1" operator="greaterThan">
      <formula>1</formula>
    </cfRule>
  </conditionalFormatting>
  <dataValidations count="6">
    <dataValidation type="list" allowBlank="1" showInputMessage="1" showErrorMessage="1" sqref="D113:E117 D135:E139 D253:E257 D275:E279 D160:E164 D182:E186 D207:E211 D229:E233 D299:E303 D321:E325">
      <formula1>INDIRECT(SUBSTITUTE(C113," ","_"))</formula1>
    </dataValidation>
    <dataValidation type="list" allowBlank="1" showInputMessage="1" showErrorMessage="1" sqref="C295 C317 C131 C249 C109 C178 C156 C225 C203 C271">
      <formula1>$K$124:$K$130</formula1>
    </dataValidation>
    <dataValidation type="list" allowBlank="1" showInputMessage="1" showErrorMessage="1" sqref="C299:C303 C160:C164 C253:C257 C321:C325 C182:C186 C135:C139 C229:C233 C207:C211 C275:C279 C113:C117">
      <formula1>$K$112:$K$121</formula1>
    </dataValidation>
    <dataValidation type="list" allowBlank="1" showInputMessage="1" showErrorMessage="1" sqref="D314:E314 D292:E292 D268:E268 D246:E246">
      <formula1>$K$104:$K$111</formula1>
    </dataValidation>
    <dataValidation type="list" allowBlank="1" showInputMessage="1" showErrorMessage="1" sqref="D128:E128 D106:E106 D175:E175 D153:E153 D222:E222 D200:E200">
      <formula1>$K$96:$K$102</formula1>
    </dataValidation>
    <dataValidation type="list" allowBlank="1" showInputMessage="1" showErrorMessage="1" sqref="I8">
      <formula1>$K$18:$K$19</formula1>
    </dataValidation>
  </dataValidations>
  <pageMargins left="0.25" right="0.25" top="0.25" bottom="0.25" header="0.3" footer="0.3"/>
  <pageSetup scale="94" orientation="portrait" r:id="rId2"/>
  <headerFooter>
    <oddFooter>&amp;L&amp;8Potter Electric Signal (C)2011&amp;C&amp;8&amp;P of &amp;N&amp;R&amp;8PFC-6800 Battery and Voltage Drop Calculation</oddFooter>
  </headerFooter>
  <rowBreaks count="6" manualBreakCount="6">
    <brk id="65" max="16383" man="1"/>
    <brk id="100" max="16383" man="1"/>
    <brk id="147" max="16383" man="1"/>
    <brk id="194" max="16383" man="1"/>
    <brk id="240" max="16383" man="1"/>
    <brk id="286" max="16383" man="1"/>
  </rowBreaks>
  <colBreaks count="1" manualBreakCount="1">
    <brk id="10" max="331" man="1"/>
  </colBreaks>
  <cellWatches>
    <cellWatch r="B38"/>
  </cellWatch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8"/>
  <sheetViews>
    <sheetView workbookViewId="0">
      <selection activeCell="B4" sqref="B4"/>
    </sheetView>
  </sheetViews>
  <sheetFormatPr defaultRowHeight="12"/>
  <cols>
    <col min="1" max="1" width="1.5703125" style="4" customWidth="1"/>
    <col min="2" max="2" width="49.140625" style="4" customWidth="1"/>
    <col min="3" max="4" width="8.7109375" style="47" customWidth="1"/>
    <col min="5" max="12" width="9.140625" style="4"/>
    <col min="13" max="13" width="9.140625" style="67"/>
    <col min="14" max="16384" width="9.140625" style="4"/>
  </cols>
  <sheetData>
    <row r="1" spans="1:6" ht="24" customHeight="1">
      <c r="A1" s="3"/>
      <c r="B1" s="204" t="s">
        <v>154</v>
      </c>
      <c r="C1" s="204"/>
      <c r="D1" s="204"/>
    </row>
    <row r="2" spans="1:6" ht="12" customHeight="1">
      <c r="A2" s="3"/>
      <c r="B2" s="205" t="s">
        <v>362</v>
      </c>
      <c r="C2" s="205"/>
      <c r="D2" s="205"/>
    </row>
    <row r="3" spans="1:6" ht="12" customHeight="1">
      <c r="A3" s="3"/>
      <c r="B3" s="31" t="s">
        <v>33</v>
      </c>
      <c r="C3" s="45" t="s">
        <v>3</v>
      </c>
      <c r="D3" s="45" t="s">
        <v>4</v>
      </c>
      <c r="F3" s="25"/>
    </row>
    <row r="4" spans="1:6" ht="12.75">
      <c r="A4" s="3"/>
      <c r="B4" s="15" t="s">
        <v>547</v>
      </c>
      <c r="C4" s="48">
        <v>0</v>
      </c>
      <c r="D4" s="48">
        <v>7.0000000000000007E-2</v>
      </c>
      <c r="F4" s="25"/>
    </row>
    <row r="5" spans="1:6">
      <c r="A5" s="3"/>
      <c r="B5" s="32" t="s">
        <v>415</v>
      </c>
      <c r="C5" s="46">
        <v>0</v>
      </c>
      <c r="D5" s="46">
        <v>8.5999999999999993E-2</v>
      </c>
    </row>
    <row r="6" spans="1:6">
      <c r="A6" s="3"/>
      <c r="B6" s="32" t="s">
        <v>416</v>
      </c>
      <c r="C6" s="46">
        <v>0</v>
      </c>
      <c r="D6" s="46">
        <v>0.125</v>
      </c>
    </row>
    <row r="7" spans="1:6">
      <c r="A7" s="3"/>
      <c r="B7" s="32" t="s">
        <v>417</v>
      </c>
      <c r="C7" s="46">
        <v>0</v>
      </c>
      <c r="D7" s="46">
        <v>0.14399999999999999</v>
      </c>
    </row>
    <row r="8" spans="1:6">
      <c r="A8" s="3"/>
      <c r="B8" s="32" t="s">
        <v>418</v>
      </c>
      <c r="C8" s="46">
        <v>0</v>
      </c>
      <c r="D8" s="46">
        <v>0.189</v>
      </c>
    </row>
    <row r="9" spans="1:6">
      <c r="A9" s="3"/>
      <c r="B9" s="32" t="s">
        <v>419</v>
      </c>
      <c r="C9" s="46">
        <v>0</v>
      </c>
      <c r="D9" s="46">
        <v>0.24099999999999999</v>
      </c>
    </row>
    <row r="10" spans="1:6">
      <c r="A10" s="3"/>
      <c r="B10" s="32" t="s">
        <v>420</v>
      </c>
      <c r="C10" s="46">
        <v>0</v>
      </c>
      <c r="D10" s="46">
        <v>0.14299999999999999</v>
      </c>
    </row>
    <row r="11" spans="1:6">
      <c r="A11" s="3"/>
      <c r="B11" s="32" t="s">
        <v>421</v>
      </c>
      <c r="C11" s="46">
        <v>0</v>
      </c>
      <c r="D11" s="46">
        <v>0.14299999999999999</v>
      </c>
    </row>
    <row r="12" spans="1:6">
      <c r="A12" s="3"/>
      <c r="B12" s="32" t="s">
        <v>422</v>
      </c>
      <c r="C12" s="46">
        <v>0</v>
      </c>
      <c r="D12" s="46">
        <v>0.223</v>
      </c>
    </row>
    <row r="13" spans="1:6">
      <c r="A13" s="3"/>
      <c r="B13" s="32" t="s">
        <v>423</v>
      </c>
      <c r="C13" s="46">
        <v>0</v>
      </c>
      <c r="D13" s="46">
        <v>0.24299999999999999</v>
      </c>
    </row>
    <row r="14" spans="1:6">
      <c r="A14" s="3"/>
      <c r="B14" s="32" t="s">
        <v>424</v>
      </c>
      <c r="C14" s="46">
        <v>0</v>
      </c>
      <c r="D14" s="46">
        <v>0.313</v>
      </c>
    </row>
    <row r="15" spans="1:6">
      <c r="A15" s="3"/>
      <c r="B15" s="32" t="s">
        <v>425</v>
      </c>
      <c r="C15" s="46">
        <v>0</v>
      </c>
      <c r="D15" s="46">
        <v>0.34399999999999997</v>
      </c>
    </row>
    <row r="16" spans="1:6">
      <c r="A16" s="3"/>
      <c r="B16" s="32" t="s">
        <v>426</v>
      </c>
      <c r="C16" s="46">
        <v>0</v>
      </c>
      <c r="D16" s="46">
        <v>0.75</v>
      </c>
    </row>
    <row r="17" spans="1:4" ht="12" customHeight="1">
      <c r="A17" s="3"/>
      <c r="B17" s="32" t="s">
        <v>427</v>
      </c>
      <c r="C17" s="46">
        <v>0</v>
      </c>
      <c r="D17" s="46">
        <v>0.92</v>
      </c>
    </row>
    <row r="18" spans="1:4">
      <c r="A18" s="3"/>
      <c r="B18" s="32" t="s">
        <v>428</v>
      </c>
      <c r="C18" s="46">
        <v>0</v>
      </c>
      <c r="D18" s="46">
        <v>0.14099999999999999</v>
      </c>
    </row>
    <row r="19" spans="1:4">
      <c r="A19" s="3"/>
      <c r="B19" s="32" t="s">
        <v>429</v>
      </c>
      <c r="C19" s="46">
        <v>0</v>
      </c>
      <c r="D19" s="46">
        <v>0.17299999999999999</v>
      </c>
    </row>
    <row r="20" spans="1:4">
      <c r="A20" s="3"/>
      <c r="B20" s="32" t="s">
        <v>430</v>
      </c>
      <c r="C20" s="46">
        <v>0</v>
      </c>
      <c r="D20" s="46">
        <v>0.20599999999999999</v>
      </c>
    </row>
    <row r="21" spans="1:4">
      <c r="A21" s="3"/>
      <c r="B21" s="32" t="s">
        <v>431</v>
      </c>
      <c r="C21" s="46">
        <v>0</v>
      </c>
      <c r="D21" s="46">
        <v>0.13300000000000001</v>
      </c>
    </row>
    <row r="22" spans="1:4">
      <c r="A22" s="3"/>
      <c r="B22" s="32" t="s">
        <v>432</v>
      </c>
      <c r="C22" s="46">
        <v>0</v>
      </c>
      <c r="D22" s="46">
        <v>0.158</v>
      </c>
    </row>
    <row r="23" spans="1:4">
      <c r="A23" s="3"/>
      <c r="B23" s="32" t="s">
        <v>433</v>
      </c>
      <c r="C23" s="46">
        <v>0</v>
      </c>
      <c r="D23" s="46">
        <v>0.23100000000000001</v>
      </c>
    </row>
    <row r="24" spans="1:4">
      <c r="A24" s="3"/>
      <c r="B24" s="32" t="s">
        <v>434</v>
      </c>
      <c r="C24" s="46">
        <v>0</v>
      </c>
      <c r="D24" s="46">
        <v>0.27100000000000002</v>
      </c>
    </row>
    <row r="25" spans="1:4">
      <c r="A25" s="3"/>
      <c r="B25" s="32" t="s">
        <v>435</v>
      </c>
      <c r="C25" s="46">
        <v>0</v>
      </c>
      <c r="D25" s="46">
        <v>0.33800000000000002</v>
      </c>
    </row>
    <row r="26" spans="1:4">
      <c r="A26" s="3"/>
      <c r="B26" s="32" t="s">
        <v>436</v>
      </c>
      <c r="C26" s="46">
        <v>0</v>
      </c>
      <c r="D26" s="46">
        <v>0.14699999999999999</v>
      </c>
    </row>
    <row r="27" spans="1:4">
      <c r="A27" s="3"/>
      <c r="B27" s="32" t="s">
        <v>437</v>
      </c>
      <c r="C27" s="46">
        <v>0</v>
      </c>
      <c r="D27" s="46">
        <v>0.14699999999999999</v>
      </c>
    </row>
    <row r="28" spans="1:4">
      <c r="A28" s="3"/>
      <c r="B28" s="32" t="s">
        <v>438</v>
      </c>
      <c r="C28" s="46">
        <v>0</v>
      </c>
      <c r="D28" s="46">
        <v>0.16200000000000001</v>
      </c>
    </row>
    <row r="29" spans="1:4">
      <c r="A29" s="3"/>
      <c r="B29" s="32" t="s">
        <v>439</v>
      </c>
      <c r="C29" s="46">
        <v>0</v>
      </c>
      <c r="D29" s="46">
        <v>0.22800000000000001</v>
      </c>
    </row>
    <row r="30" spans="1:4">
      <c r="A30" s="3"/>
      <c r="B30" s="32" t="s">
        <v>440</v>
      </c>
      <c r="C30" s="46">
        <v>0</v>
      </c>
      <c r="D30" s="46">
        <v>0.23499999999999999</v>
      </c>
    </row>
    <row r="31" spans="1:4">
      <c r="A31" s="3"/>
      <c r="B31" s="32" t="s">
        <v>441</v>
      </c>
      <c r="C31" s="46">
        <v>0</v>
      </c>
      <c r="D31" s="46">
        <v>0.14699999999999999</v>
      </c>
    </row>
    <row r="32" spans="1:4">
      <c r="A32" s="3"/>
      <c r="B32" s="32" t="s">
        <v>459</v>
      </c>
      <c r="C32" s="46">
        <v>0</v>
      </c>
      <c r="D32" s="46">
        <v>0.14699999999999999</v>
      </c>
    </row>
    <row r="33" spans="1:4">
      <c r="A33" s="3"/>
      <c r="B33" s="32" t="s">
        <v>442</v>
      </c>
      <c r="C33" s="46">
        <v>0</v>
      </c>
      <c r="D33" s="46">
        <v>0.23499999999999999</v>
      </c>
    </row>
    <row r="34" spans="1:4">
      <c r="A34" s="3"/>
      <c r="B34" s="32" t="s">
        <v>443</v>
      </c>
      <c r="C34" s="46">
        <v>0</v>
      </c>
      <c r="D34" s="46">
        <v>0.30599999999999999</v>
      </c>
    </row>
    <row r="35" spans="1:4" ht="12" customHeight="1">
      <c r="A35" s="3"/>
      <c r="B35" s="32" t="s">
        <v>444</v>
      </c>
      <c r="C35" s="48">
        <v>0</v>
      </c>
      <c r="D35" s="48">
        <v>0.33600000000000002</v>
      </c>
    </row>
    <row r="36" spans="1:4">
      <c r="A36" s="3"/>
      <c r="B36" s="32" t="s">
        <v>445</v>
      </c>
      <c r="C36" s="46">
        <v>0</v>
      </c>
      <c r="D36" s="46">
        <v>0.19800000000000001</v>
      </c>
    </row>
    <row r="37" spans="1:4">
      <c r="A37" s="3"/>
      <c r="B37" s="32" t="s">
        <v>562</v>
      </c>
      <c r="C37" s="46">
        <v>0</v>
      </c>
      <c r="D37" s="46">
        <v>0.124</v>
      </c>
    </row>
    <row r="38" spans="1:4" ht="12" customHeight="1">
      <c r="A38" s="3"/>
      <c r="B38" s="32" t="s">
        <v>563</v>
      </c>
      <c r="C38" s="46">
        <v>0</v>
      </c>
      <c r="D38" s="46">
        <v>0.182</v>
      </c>
    </row>
    <row r="39" spans="1:4" ht="12" customHeight="1">
      <c r="A39" s="3"/>
      <c r="B39" s="32" t="s">
        <v>564</v>
      </c>
      <c r="C39" s="46">
        <v>0</v>
      </c>
      <c r="D39" s="46">
        <v>0.19500000000000001</v>
      </c>
    </row>
    <row r="40" spans="1:4" ht="12.75" customHeight="1">
      <c r="A40" s="3"/>
      <c r="B40" s="32" t="s">
        <v>565</v>
      </c>
      <c r="C40" s="46">
        <v>0</v>
      </c>
      <c r="D40" s="46">
        <v>0.29099999999999998</v>
      </c>
    </row>
    <row r="41" spans="1:4">
      <c r="A41" s="3"/>
      <c r="B41" s="32" t="s">
        <v>566</v>
      </c>
      <c r="C41" s="46">
        <v>0</v>
      </c>
      <c r="D41" s="46">
        <v>0.28000000000000003</v>
      </c>
    </row>
    <row r="42" spans="1:4">
      <c r="A42" s="3"/>
      <c r="B42" s="32" t="s">
        <v>567</v>
      </c>
      <c r="C42" s="46">
        <v>0</v>
      </c>
      <c r="D42" s="46">
        <v>0.32600000000000001</v>
      </c>
    </row>
    <row r="43" spans="1:4">
      <c r="A43" s="3"/>
      <c r="B43" s="32" t="s">
        <v>568</v>
      </c>
      <c r="C43" s="46">
        <v>0</v>
      </c>
      <c r="D43" s="46">
        <v>0.38400000000000001</v>
      </c>
    </row>
    <row r="44" spans="1:4">
      <c r="A44" s="3"/>
      <c r="B44" s="32" t="s">
        <v>569</v>
      </c>
      <c r="C44" s="46">
        <v>0</v>
      </c>
      <c r="D44" s="46">
        <v>0.47399999999999998</v>
      </c>
    </row>
    <row r="45" spans="1:4">
      <c r="A45" s="3"/>
      <c r="B45" s="32" t="s">
        <v>570</v>
      </c>
      <c r="C45" s="46">
        <v>0</v>
      </c>
      <c r="D45" s="46">
        <v>0.36499999999999999</v>
      </c>
    </row>
    <row r="46" spans="1:4">
      <c r="A46" s="3"/>
      <c r="B46" s="32" t="s">
        <v>571</v>
      </c>
      <c r="C46" s="46">
        <v>0</v>
      </c>
      <c r="D46" s="46">
        <v>0.39300000000000002</v>
      </c>
    </row>
    <row r="47" spans="1:4">
      <c r="A47" s="3"/>
      <c r="B47" s="32" t="s">
        <v>572</v>
      </c>
      <c r="C47" s="46">
        <v>0</v>
      </c>
      <c r="D47" s="46">
        <v>0.42699999999999999</v>
      </c>
    </row>
    <row r="48" spans="1:4">
      <c r="A48" s="3"/>
      <c r="B48" s="32" t="s">
        <v>573</v>
      </c>
      <c r="C48" s="46">
        <v>0</v>
      </c>
      <c r="D48" s="46">
        <v>0.52500000000000002</v>
      </c>
    </row>
    <row r="49" spans="1:4">
      <c r="A49" s="3"/>
      <c r="B49" s="32" t="s">
        <v>446</v>
      </c>
      <c r="C49" s="46">
        <v>0</v>
      </c>
      <c r="D49" s="46">
        <v>0.19800000000000001</v>
      </c>
    </row>
    <row r="50" spans="1:4">
      <c r="A50" s="3"/>
      <c r="B50" s="32" t="s">
        <v>574</v>
      </c>
      <c r="C50" s="46">
        <v>0</v>
      </c>
      <c r="D50" s="46">
        <v>0.192</v>
      </c>
    </row>
    <row r="51" spans="1:4" ht="12.75" customHeight="1">
      <c r="A51" s="3"/>
      <c r="B51" s="32" t="s">
        <v>575</v>
      </c>
      <c r="C51" s="46">
        <v>0</v>
      </c>
      <c r="D51" s="46">
        <v>0.192</v>
      </c>
    </row>
    <row r="52" spans="1:4">
      <c r="A52" s="3"/>
      <c r="B52" s="32" t="s">
        <v>230</v>
      </c>
      <c r="C52" s="46">
        <v>0</v>
      </c>
      <c r="D52" s="46">
        <v>0.14899999999999999</v>
      </c>
    </row>
    <row r="53" spans="1:4">
      <c r="A53" s="3"/>
      <c r="B53" s="32" t="s">
        <v>231</v>
      </c>
      <c r="C53" s="46">
        <v>0</v>
      </c>
      <c r="D53" s="46">
        <v>9.1999999999999998E-2</v>
      </c>
    </row>
    <row r="54" spans="1:4">
      <c r="A54" s="3"/>
      <c r="B54" s="32" t="s">
        <v>232</v>
      </c>
      <c r="C54" s="46">
        <v>0</v>
      </c>
      <c r="D54" s="46">
        <v>0.08</v>
      </c>
    </row>
    <row r="55" spans="1:4">
      <c r="A55" s="3"/>
      <c r="B55" s="32" t="s">
        <v>233</v>
      </c>
      <c r="C55" s="46">
        <v>0</v>
      </c>
      <c r="D55" s="46">
        <v>0.189</v>
      </c>
    </row>
    <row r="56" spans="1:4">
      <c r="A56" s="3"/>
      <c r="B56" s="32" t="s">
        <v>234</v>
      </c>
      <c r="C56" s="46">
        <v>0</v>
      </c>
      <c r="D56" s="46">
        <v>0.13200000000000001</v>
      </c>
    </row>
    <row r="57" spans="1:4">
      <c r="A57" s="3"/>
      <c r="B57" s="32" t="s">
        <v>235</v>
      </c>
      <c r="C57" s="46">
        <v>0</v>
      </c>
      <c r="D57" s="46">
        <v>0.12</v>
      </c>
    </row>
    <row r="58" spans="1:4">
      <c r="A58" s="3"/>
      <c r="B58" s="32" t="s">
        <v>236</v>
      </c>
      <c r="C58" s="46">
        <v>0</v>
      </c>
      <c r="D58" s="46">
        <v>0.218</v>
      </c>
    </row>
    <row r="59" spans="1:4">
      <c r="A59" s="3"/>
      <c r="B59" s="32" t="s">
        <v>237</v>
      </c>
      <c r="C59" s="46">
        <v>0</v>
      </c>
      <c r="D59" s="46">
        <v>0.161</v>
      </c>
    </row>
    <row r="60" spans="1:4" ht="12.75" customHeight="1">
      <c r="A60" s="3"/>
      <c r="B60" s="32" t="s">
        <v>238</v>
      </c>
      <c r="C60" s="46">
        <v>0</v>
      </c>
      <c r="D60" s="46">
        <v>0.14899999999999999</v>
      </c>
    </row>
    <row r="61" spans="1:4">
      <c r="A61" s="3"/>
      <c r="B61" s="32" t="s">
        <v>239</v>
      </c>
      <c r="C61" s="46">
        <v>0</v>
      </c>
      <c r="D61" s="46">
        <v>0.23300000000000001</v>
      </c>
    </row>
    <row r="62" spans="1:4">
      <c r="A62" s="3"/>
      <c r="B62" s="32" t="s">
        <v>240</v>
      </c>
      <c r="C62" s="46">
        <v>0</v>
      </c>
      <c r="D62" s="46">
        <v>0.17599999999999999</v>
      </c>
    </row>
    <row r="63" spans="1:4">
      <c r="A63" s="3"/>
      <c r="B63" s="32" t="s">
        <v>241</v>
      </c>
      <c r="C63" s="46">
        <v>0</v>
      </c>
      <c r="D63" s="46">
        <v>0.16400000000000001</v>
      </c>
    </row>
    <row r="64" spans="1:4">
      <c r="A64" s="3"/>
      <c r="B64" s="32" t="s">
        <v>242</v>
      </c>
      <c r="C64" s="46">
        <v>0</v>
      </c>
      <c r="D64" s="46">
        <v>0.26400000000000001</v>
      </c>
    </row>
    <row r="65" spans="1:4">
      <c r="A65" s="3"/>
      <c r="B65" s="32" t="s">
        <v>243</v>
      </c>
      <c r="C65" s="46">
        <v>0</v>
      </c>
      <c r="D65" s="46">
        <v>0.20699999999999999</v>
      </c>
    </row>
    <row r="66" spans="1:4">
      <c r="A66" s="3"/>
      <c r="B66" s="32" t="s">
        <v>244</v>
      </c>
      <c r="C66" s="46">
        <v>0</v>
      </c>
      <c r="D66" s="46">
        <v>0.19500000000000001</v>
      </c>
    </row>
    <row r="67" spans="1:4">
      <c r="A67" s="3"/>
      <c r="B67" s="32" t="s">
        <v>245</v>
      </c>
      <c r="C67" s="46">
        <v>0</v>
      </c>
      <c r="D67" s="46">
        <v>0.28299999999999997</v>
      </c>
    </row>
    <row r="68" spans="1:4">
      <c r="A68" s="3"/>
      <c r="B68" s="32" t="s">
        <v>246</v>
      </c>
      <c r="C68" s="46">
        <v>0</v>
      </c>
      <c r="D68" s="46">
        <v>0.22600000000000001</v>
      </c>
    </row>
    <row r="69" spans="1:4">
      <c r="A69" s="3"/>
      <c r="B69" s="32" t="s">
        <v>247</v>
      </c>
      <c r="C69" s="46">
        <v>0</v>
      </c>
      <c r="D69" s="46">
        <v>0.214</v>
      </c>
    </row>
    <row r="70" spans="1:4">
      <c r="A70" s="3"/>
      <c r="B70" s="32" t="s">
        <v>194</v>
      </c>
      <c r="C70" s="46">
        <v>0</v>
      </c>
      <c r="D70" s="47">
        <v>0.30299999999999999</v>
      </c>
    </row>
    <row r="71" spans="1:4">
      <c r="A71" s="3"/>
      <c r="B71" s="32" t="s">
        <v>195</v>
      </c>
      <c r="C71" s="46">
        <v>0</v>
      </c>
      <c r="D71" s="47">
        <v>0.21</v>
      </c>
    </row>
    <row r="72" spans="1:4">
      <c r="A72" s="3"/>
      <c r="B72" s="32" t="s">
        <v>196</v>
      </c>
      <c r="C72" s="46">
        <v>0</v>
      </c>
      <c r="D72" s="47">
        <v>0.182</v>
      </c>
    </row>
    <row r="73" spans="1:4">
      <c r="A73" s="3"/>
      <c r="B73" s="32" t="s">
        <v>209</v>
      </c>
      <c r="C73" s="46">
        <v>0</v>
      </c>
      <c r="D73" s="47">
        <v>0.33800000000000002</v>
      </c>
    </row>
    <row r="74" spans="1:4">
      <c r="A74" s="3"/>
      <c r="B74" s="32" t="s">
        <v>210</v>
      </c>
      <c r="C74" s="46">
        <v>0</v>
      </c>
      <c r="D74" s="47">
        <v>0.245</v>
      </c>
    </row>
    <row r="75" spans="1:4">
      <c r="A75" s="3"/>
      <c r="B75" s="32" t="s">
        <v>211</v>
      </c>
      <c r="C75" s="46">
        <v>0</v>
      </c>
      <c r="D75" s="47">
        <v>0.217</v>
      </c>
    </row>
    <row r="76" spans="1:4">
      <c r="A76" s="3"/>
      <c r="B76" s="32" t="s">
        <v>197</v>
      </c>
      <c r="C76" s="46">
        <v>0</v>
      </c>
      <c r="D76" s="47">
        <v>0.374</v>
      </c>
    </row>
    <row r="77" spans="1:4">
      <c r="A77" s="3"/>
      <c r="B77" s="32" t="s">
        <v>198</v>
      </c>
      <c r="C77" s="46">
        <v>0</v>
      </c>
      <c r="D77" s="47">
        <v>0.28100000000000003</v>
      </c>
    </row>
    <row r="78" spans="1:4">
      <c r="A78" s="3"/>
      <c r="B78" s="32" t="s">
        <v>199</v>
      </c>
      <c r="C78" s="46">
        <v>0</v>
      </c>
      <c r="D78" s="47">
        <v>0.253</v>
      </c>
    </row>
    <row r="79" spans="1:4">
      <c r="A79" s="3"/>
      <c r="B79" s="32" t="s">
        <v>200</v>
      </c>
      <c r="C79" s="46">
        <v>0</v>
      </c>
      <c r="D79" s="47">
        <v>0.39300000000000002</v>
      </c>
    </row>
    <row r="80" spans="1:4">
      <c r="A80" s="3"/>
      <c r="B80" s="32" t="s">
        <v>201</v>
      </c>
      <c r="C80" s="46">
        <v>0</v>
      </c>
      <c r="D80" s="47">
        <v>0.3</v>
      </c>
    </row>
    <row r="81" spans="1:4">
      <c r="A81" s="3"/>
      <c r="B81" s="32" t="s">
        <v>202</v>
      </c>
      <c r="C81" s="46">
        <v>0</v>
      </c>
      <c r="D81" s="47">
        <v>0.27200000000000002</v>
      </c>
    </row>
    <row r="82" spans="1:4">
      <c r="A82" s="3"/>
      <c r="B82" s="32" t="s">
        <v>203</v>
      </c>
      <c r="C82" s="46">
        <v>0</v>
      </c>
      <c r="D82" s="47">
        <v>0.41399999999999998</v>
      </c>
    </row>
    <row r="83" spans="1:4">
      <c r="A83" s="3"/>
      <c r="B83" s="32" t="s">
        <v>204</v>
      </c>
      <c r="C83" s="46">
        <v>0</v>
      </c>
      <c r="D83" s="47">
        <v>0.32100000000000001</v>
      </c>
    </row>
    <row r="84" spans="1:4">
      <c r="A84" s="3"/>
      <c r="B84" s="32" t="s">
        <v>205</v>
      </c>
      <c r="C84" s="46">
        <v>0</v>
      </c>
      <c r="D84" s="47">
        <v>0.29299999999999998</v>
      </c>
    </row>
    <row r="85" spans="1:4" ht="12.75" customHeight="1">
      <c r="A85" s="3"/>
      <c r="B85" s="32" t="s">
        <v>206</v>
      </c>
      <c r="C85" s="46">
        <v>0</v>
      </c>
      <c r="D85" s="47">
        <v>0.42799999999999999</v>
      </c>
    </row>
    <row r="86" spans="1:4">
      <c r="A86" s="3"/>
      <c r="B86" s="32" t="s">
        <v>207</v>
      </c>
      <c r="C86" s="46">
        <v>0</v>
      </c>
      <c r="D86" s="47">
        <v>0.33500000000000002</v>
      </c>
    </row>
    <row r="87" spans="1:4">
      <c r="A87" s="3"/>
      <c r="B87" s="32" t="s">
        <v>208</v>
      </c>
      <c r="C87" s="46">
        <v>0</v>
      </c>
      <c r="D87" s="47">
        <v>0.307</v>
      </c>
    </row>
    <row r="88" spans="1:4">
      <c r="A88" s="3"/>
      <c r="B88" s="32" t="s">
        <v>212</v>
      </c>
      <c r="C88" s="46">
        <v>0</v>
      </c>
      <c r="D88" s="46">
        <v>0.23799999999999999</v>
      </c>
    </row>
    <row r="89" spans="1:4">
      <c r="A89" s="3"/>
      <c r="B89" s="32" t="s">
        <v>213</v>
      </c>
      <c r="C89" s="46">
        <v>0</v>
      </c>
      <c r="D89" s="46">
        <v>0.18099999999999999</v>
      </c>
    </row>
    <row r="90" spans="1:4">
      <c r="A90" s="3"/>
      <c r="B90" s="32" t="s">
        <v>214</v>
      </c>
      <c r="C90" s="46">
        <v>0</v>
      </c>
      <c r="D90" s="46">
        <v>0.16900000000000001</v>
      </c>
    </row>
    <row r="91" spans="1:4">
      <c r="A91" s="3"/>
      <c r="B91" s="32" t="s">
        <v>215</v>
      </c>
      <c r="C91" s="46">
        <v>0</v>
      </c>
      <c r="D91" s="46">
        <v>0.248</v>
      </c>
    </row>
    <row r="92" spans="1:4">
      <c r="A92" s="3"/>
      <c r="B92" s="32" t="s">
        <v>216</v>
      </c>
      <c r="C92" s="46">
        <v>0</v>
      </c>
      <c r="D92" s="46">
        <v>0.191</v>
      </c>
    </row>
    <row r="93" spans="1:4">
      <c r="A93" s="3"/>
      <c r="B93" s="32" t="s">
        <v>217</v>
      </c>
      <c r="C93" s="46">
        <v>0</v>
      </c>
      <c r="D93" s="46">
        <v>0.17899999999999999</v>
      </c>
    </row>
    <row r="94" spans="1:4">
      <c r="A94" s="3"/>
      <c r="B94" s="32" t="s">
        <v>218</v>
      </c>
      <c r="C94" s="46">
        <v>0</v>
      </c>
      <c r="D94" s="46">
        <v>0.26500000000000001</v>
      </c>
    </row>
    <row r="95" spans="1:4">
      <c r="A95" s="3"/>
      <c r="B95" s="32" t="s">
        <v>219</v>
      </c>
      <c r="C95" s="46">
        <v>0</v>
      </c>
      <c r="D95" s="46">
        <v>0.20799999999999999</v>
      </c>
    </row>
    <row r="96" spans="1:4">
      <c r="A96" s="3"/>
      <c r="B96" s="32" t="s">
        <v>220</v>
      </c>
      <c r="C96" s="46">
        <v>0</v>
      </c>
      <c r="D96" s="46">
        <v>0.19600000000000001</v>
      </c>
    </row>
    <row r="97" spans="1:4">
      <c r="A97" s="3"/>
      <c r="B97" s="32" t="s">
        <v>221</v>
      </c>
      <c r="C97" s="46">
        <v>0</v>
      </c>
      <c r="D97" s="46">
        <v>0.27700000000000002</v>
      </c>
    </row>
    <row r="98" spans="1:4">
      <c r="A98" s="3"/>
      <c r="B98" s="32" t="s">
        <v>222</v>
      </c>
      <c r="C98" s="46">
        <v>0</v>
      </c>
      <c r="D98" s="46">
        <v>0.22</v>
      </c>
    </row>
    <row r="99" spans="1:4">
      <c r="A99" s="3"/>
      <c r="B99" s="32" t="s">
        <v>223</v>
      </c>
      <c r="C99" s="46">
        <v>0</v>
      </c>
      <c r="D99" s="46">
        <v>0.20799999999999999</v>
      </c>
    </row>
    <row r="100" spans="1:4">
      <c r="A100" s="3"/>
      <c r="B100" s="32" t="s">
        <v>224</v>
      </c>
      <c r="C100" s="46">
        <v>0</v>
      </c>
      <c r="D100" s="46">
        <v>0.30499999999999999</v>
      </c>
    </row>
    <row r="101" spans="1:4">
      <c r="A101" s="3"/>
      <c r="B101" s="32" t="s">
        <v>225</v>
      </c>
      <c r="C101" s="46">
        <v>0</v>
      </c>
      <c r="D101" s="46">
        <v>0.248</v>
      </c>
    </row>
    <row r="102" spans="1:4">
      <c r="A102" s="3"/>
      <c r="B102" s="32" t="s">
        <v>226</v>
      </c>
      <c r="C102" s="46">
        <v>0</v>
      </c>
      <c r="D102" s="46">
        <v>0.23599999999999999</v>
      </c>
    </row>
    <row r="103" spans="1:4">
      <c r="A103" s="3"/>
      <c r="B103" s="32" t="s">
        <v>227</v>
      </c>
      <c r="C103" s="46">
        <v>0</v>
      </c>
      <c r="D103" s="46">
        <v>0.313</v>
      </c>
    </row>
    <row r="104" spans="1:4">
      <c r="A104" s="3"/>
      <c r="B104" s="32" t="s">
        <v>228</v>
      </c>
      <c r="C104" s="46">
        <v>0</v>
      </c>
      <c r="D104" s="46">
        <v>0.25600000000000001</v>
      </c>
    </row>
    <row r="105" spans="1:4">
      <c r="A105" s="3"/>
      <c r="B105" s="32" t="s">
        <v>229</v>
      </c>
      <c r="C105" s="46">
        <v>0</v>
      </c>
      <c r="D105" s="46">
        <v>0.24399999999999999</v>
      </c>
    </row>
    <row r="106" spans="1:4">
      <c r="A106" s="3"/>
      <c r="B106" s="32" t="s">
        <v>248</v>
      </c>
      <c r="C106" s="46">
        <v>0</v>
      </c>
      <c r="D106" s="47">
        <v>0.23799999999999999</v>
      </c>
    </row>
    <row r="107" spans="1:4">
      <c r="A107" s="3"/>
      <c r="B107" s="32" t="s">
        <v>249</v>
      </c>
      <c r="C107" s="46">
        <v>0</v>
      </c>
      <c r="D107" s="47">
        <v>0.18099999999999999</v>
      </c>
    </row>
    <row r="108" spans="1:4">
      <c r="B108" s="32" t="s">
        <v>250</v>
      </c>
      <c r="C108" s="46">
        <v>0</v>
      </c>
      <c r="D108" s="47">
        <v>0.16900000000000001</v>
      </c>
    </row>
    <row r="109" spans="1:4">
      <c r="B109" s="32" t="s">
        <v>251</v>
      </c>
      <c r="C109" s="46">
        <v>0</v>
      </c>
      <c r="D109" s="47">
        <v>0.248</v>
      </c>
    </row>
    <row r="110" spans="1:4">
      <c r="B110" s="32" t="s">
        <v>252</v>
      </c>
      <c r="C110" s="46">
        <v>0</v>
      </c>
      <c r="D110" s="47">
        <v>0.191</v>
      </c>
    </row>
    <row r="111" spans="1:4">
      <c r="B111" s="32" t="s">
        <v>253</v>
      </c>
      <c r="C111" s="46">
        <v>0</v>
      </c>
      <c r="D111" s="47">
        <v>0.17899999999999999</v>
      </c>
    </row>
    <row r="112" spans="1:4">
      <c r="B112" s="32" t="s">
        <v>254</v>
      </c>
      <c r="C112" s="46">
        <v>0</v>
      </c>
      <c r="D112" s="47">
        <v>0.26500000000000001</v>
      </c>
    </row>
    <row r="113" spans="2:12">
      <c r="B113" s="32" t="s">
        <v>255</v>
      </c>
      <c r="C113" s="46">
        <v>0</v>
      </c>
      <c r="D113" s="47">
        <v>0.20799999999999999</v>
      </c>
    </row>
    <row r="114" spans="2:12">
      <c r="B114" s="32" t="s">
        <v>256</v>
      </c>
      <c r="C114" s="46">
        <v>0</v>
      </c>
      <c r="D114" s="47">
        <v>0.19600000000000001</v>
      </c>
    </row>
    <row r="115" spans="2:12">
      <c r="B115" s="32" t="s">
        <v>257</v>
      </c>
      <c r="C115" s="46">
        <v>0</v>
      </c>
      <c r="D115" s="47">
        <v>0.27700000000000002</v>
      </c>
    </row>
    <row r="116" spans="2:12">
      <c r="B116" s="32" t="s">
        <v>258</v>
      </c>
      <c r="C116" s="46">
        <v>0</v>
      </c>
      <c r="D116" s="47">
        <v>0.22</v>
      </c>
      <c r="K116" s="47"/>
      <c r="L116" s="47"/>
    </row>
    <row r="117" spans="2:12">
      <c r="B117" s="32" t="s">
        <v>259</v>
      </c>
      <c r="C117" s="46">
        <v>0</v>
      </c>
      <c r="D117" s="47">
        <v>0.20799999999999999</v>
      </c>
      <c r="K117" s="47"/>
      <c r="L117" s="47"/>
    </row>
    <row r="118" spans="2:12">
      <c r="B118" s="32" t="s">
        <v>260</v>
      </c>
      <c r="C118" s="46">
        <v>0</v>
      </c>
      <c r="D118" s="47">
        <v>0.30499999999999999</v>
      </c>
      <c r="K118" s="47"/>
      <c r="L118" s="47"/>
    </row>
    <row r="119" spans="2:12" ht="12" customHeight="1">
      <c r="B119" s="32" t="s">
        <v>261</v>
      </c>
      <c r="C119" s="46">
        <v>0</v>
      </c>
      <c r="D119" s="47">
        <v>0.248</v>
      </c>
      <c r="K119" s="47"/>
      <c r="L119" s="47"/>
    </row>
    <row r="120" spans="2:12" ht="12" customHeight="1">
      <c r="B120" s="32" t="s">
        <v>262</v>
      </c>
      <c r="C120" s="46">
        <v>0</v>
      </c>
      <c r="D120" s="47">
        <v>0.23599999999999999</v>
      </c>
      <c r="K120" s="47"/>
      <c r="L120" s="47"/>
    </row>
    <row r="121" spans="2:12" ht="12" customHeight="1">
      <c r="B121" s="32" t="s">
        <v>263</v>
      </c>
      <c r="C121" s="46">
        <v>0</v>
      </c>
      <c r="D121" s="47">
        <v>0.313</v>
      </c>
      <c r="K121" s="47"/>
      <c r="L121" s="47"/>
    </row>
    <row r="122" spans="2:12" ht="12" customHeight="1">
      <c r="B122" s="32" t="s">
        <v>264</v>
      </c>
      <c r="C122" s="46">
        <v>0</v>
      </c>
      <c r="D122" s="47">
        <v>0.25600000000000001</v>
      </c>
      <c r="K122" s="47"/>
      <c r="L122" s="47"/>
    </row>
    <row r="123" spans="2:12" ht="12" customHeight="1">
      <c r="B123" s="32" t="s">
        <v>265</v>
      </c>
      <c r="C123" s="46">
        <v>0</v>
      </c>
      <c r="D123" s="47">
        <v>0.24399999999999999</v>
      </c>
      <c r="K123" s="47"/>
      <c r="L123" s="47"/>
    </row>
    <row r="124" spans="2:12" ht="12" customHeight="1">
      <c r="B124" s="32" t="s">
        <v>161</v>
      </c>
      <c r="C124" s="46">
        <v>0</v>
      </c>
      <c r="D124" s="46">
        <v>0.16</v>
      </c>
      <c r="K124" s="47"/>
      <c r="L124" s="47"/>
    </row>
    <row r="125" spans="2:12" ht="12" customHeight="1">
      <c r="B125" s="32" t="s">
        <v>166</v>
      </c>
      <c r="C125" s="46">
        <v>0</v>
      </c>
      <c r="D125" s="46">
        <v>0.13800000000000001</v>
      </c>
      <c r="K125" s="47"/>
      <c r="L125" s="47"/>
    </row>
    <row r="126" spans="2:12" ht="12" customHeight="1">
      <c r="B126" s="32" t="s">
        <v>162</v>
      </c>
      <c r="C126" s="46">
        <v>0</v>
      </c>
      <c r="D126" s="46">
        <v>0.218</v>
      </c>
      <c r="K126" s="47"/>
      <c r="L126" s="47"/>
    </row>
    <row r="127" spans="2:12" ht="12" customHeight="1">
      <c r="B127" s="32" t="s">
        <v>167</v>
      </c>
      <c r="C127" s="46">
        <v>0</v>
      </c>
      <c r="D127" s="46">
        <v>0.20100000000000001</v>
      </c>
      <c r="K127" s="47"/>
      <c r="L127" s="47"/>
    </row>
    <row r="128" spans="2:12" ht="12" customHeight="1">
      <c r="B128" s="32" t="s">
        <v>163</v>
      </c>
      <c r="C128" s="46">
        <v>0</v>
      </c>
      <c r="D128" s="46">
        <v>0.27300000000000002</v>
      </c>
      <c r="K128" s="47"/>
      <c r="L128" s="47"/>
    </row>
    <row r="129" spans="2:12" ht="12" customHeight="1">
      <c r="B129" s="32" t="s">
        <v>168</v>
      </c>
      <c r="C129" s="46">
        <v>0</v>
      </c>
      <c r="D129" s="46">
        <v>0.25600000000000001</v>
      </c>
      <c r="K129" s="47"/>
      <c r="L129" s="47"/>
    </row>
    <row r="130" spans="2:12" ht="12" customHeight="1">
      <c r="B130" s="32" t="s">
        <v>164</v>
      </c>
      <c r="C130" s="46">
        <v>0</v>
      </c>
      <c r="D130" s="46">
        <v>0.41899999999999998</v>
      </c>
      <c r="K130" s="47"/>
      <c r="L130" s="47"/>
    </row>
    <row r="131" spans="2:12" ht="12" customHeight="1">
      <c r="B131" s="32" t="s">
        <v>169</v>
      </c>
      <c r="C131" s="46">
        <v>0</v>
      </c>
      <c r="D131" s="46">
        <v>0.40200000000000002</v>
      </c>
      <c r="K131" s="47"/>
      <c r="L131" s="47"/>
    </row>
    <row r="132" spans="2:12" ht="12" customHeight="1">
      <c r="B132" s="32" t="s">
        <v>576</v>
      </c>
      <c r="C132" s="46">
        <v>0</v>
      </c>
      <c r="D132" s="46">
        <v>0.124</v>
      </c>
    </row>
    <row r="133" spans="2:12">
      <c r="B133" s="32" t="s">
        <v>577</v>
      </c>
      <c r="C133" s="46">
        <v>0</v>
      </c>
      <c r="D133" s="46">
        <v>0.182</v>
      </c>
    </row>
    <row r="134" spans="2:12">
      <c r="B134" s="32" t="s">
        <v>578</v>
      </c>
      <c r="C134" s="46">
        <v>0</v>
      </c>
      <c r="D134" s="46">
        <v>0.19500000000000001</v>
      </c>
    </row>
    <row r="135" spans="2:12">
      <c r="B135" s="32" t="s">
        <v>579</v>
      </c>
      <c r="C135" s="46">
        <v>0</v>
      </c>
      <c r="D135" s="46">
        <v>0.29099999999999998</v>
      </c>
    </row>
    <row r="136" spans="2:12">
      <c r="B136" s="32" t="s">
        <v>580</v>
      </c>
      <c r="C136" s="46">
        <v>0</v>
      </c>
      <c r="D136" s="46">
        <v>0.28000000000000003</v>
      </c>
    </row>
    <row r="137" spans="2:12">
      <c r="B137" s="32" t="s">
        <v>581</v>
      </c>
      <c r="C137" s="46">
        <v>0</v>
      </c>
      <c r="D137" s="46">
        <v>0.32600000000000001</v>
      </c>
    </row>
    <row r="138" spans="2:12">
      <c r="B138" s="32" t="s">
        <v>582</v>
      </c>
      <c r="C138" s="46">
        <v>0</v>
      </c>
      <c r="D138" s="46">
        <v>0.38400000000000001</v>
      </c>
    </row>
    <row r="139" spans="2:12" ht="12" customHeight="1">
      <c r="B139" s="32" t="s">
        <v>583</v>
      </c>
      <c r="C139" s="46">
        <v>0</v>
      </c>
      <c r="D139" s="46">
        <v>0.47399999999999998</v>
      </c>
    </row>
    <row r="140" spans="2:12">
      <c r="B140" s="32" t="s">
        <v>584</v>
      </c>
      <c r="C140" s="46">
        <v>0</v>
      </c>
      <c r="D140" s="46">
        <v>0.36499999999999999</v>
      </c>
    </row>
    <row r="141" spans="2:12">
      <c r="B141" s="32" t="s">
        <v>585</v>
      </c>
      <c r="C141" s="46">
        <v>0</v>
      </c>
      <c r="D141" s="46">
        <v>0.39300000000000002</v>
      </c>
    </row>
    <row r="142" spans="2:12">
      <c r="B142" s="32" t="s">
        <v>586</v>
      </c>
      <c r="C142" s="46">
        <v>0</v>
      </c>
      <c r="D142" s="46">
        <v>0.42699999999999999</v>
      </c>
    </row>
    <row r="143" spans="2:12">
      <c r="B143" s="32" t="s">
        <v>587</v>
      </c>
      <c r="C143" s="46">
        <v>0</v>
      </c>
      <c r="D143" s="46">
        <v>0.52500000000000002</v>
      </c>
    </row>
    <row r="144" spans="2:12" ht="12" customHeight="1"/>
    <row r="146" spans="2:4" ht="15.75">
      <c r="B146" s="206" t="s">
        <v>133</v>
      </c>
      <c r="C146" s="206"/>
      <c r="D146" s="206"/>
    </row>
    <row r="147" spans="2:4">
      <c r="B147" s="207"/>
      <c r="C147" s="207"/>
      <c r="D147" s="207"/>
    </row>
    <row r="148" spans="2:4">
      <c r="B148" s="31" t="s">
        <v>33</v>
      </c>
      <c r="C148" s="45" t="s">
        <v>3</v>
      </c>
      <c r="D148" s="45" t="s">
        <v>4</v>
      </c>
    </row>
    <row r="149" spans="2:4">
      <c r="B149" s="15" t="s">
        <v>140</v>
      </c>
      <c r="C149" s="48">
        <v>0</v>
      </c>
      <c r="D149" s="48">
        <v>6.0999999999999999E-2</v>
      </c>
    </row>
    <row r="150" spans="2:4">
      <c r="B150" s="15" t="s">
        <v>141</v>
      </c>
      <c r="C150" s="48">
        <v>0</v>
      </c>
      <c r="D150" s="48">
        <v>0.10100000000000001</v>
      </c>
    </row>
    <row r="151" spans="2:4">
      <c r="B151" s="15" t="s">
        <v>142</v>
      </c>
      <c r="C151" s="48">
        <v>0</v>
      </c>
      <c r="D151" s="48">
        <v>0.13100000000000001</v>
      </c>
    </row>
    <row r="152" spans="2:4">
      <c r="B152" s="15" t="s">
        <v>143</v>
      </c>
      <c r="C152" s="48">
        <v>0</v>
      </c>
      <c r="D152" s="48">
        <v>0.14499999999999999</v>
      </c>
    </row>
    <row r="153" spans="2:4">
      <c r="B153" s="15" t="s">
        <v>144</v>
      </c>
      <c r="C153" s="48">
        <v>0</v>
      </c>
      <c r="D153" s="48">
        <v>0.17599999999999999</v>
      </c>
    </row>
    <row r="154" spans="2:4">
      <c r="B154" s="15" t="s">
        <v>145</v>
      </c>
      <c r="C154" s="48">
        <v>0</v>
      </c>
      <c r="D154" s="48">
        <v>0.19600000000000001</v>
      </c>
    </row>
    <row r="155" spans="2:4">
      <c r="B155" s="15" t="s">
        <v>182</v>
      </c>
      <c r="C155" s="48">
        <v>0</v>
      </c>
      <c r="D155" s="48">
        <v>0.1</v>
      </c>
    </row>
    <row r="156" spans="2:4">
      <c r="B156" s="15" t="s">
        <v>183</v>
      </c>
      <c r="C156" s="48">
        <v>0</v>
      </c>
      <c r="D156" s="48">
        <v>0.13500000000000001</v>
      </c>
    </row>
    <row r="157" spans="2:4">
      <c r="B157" s="15" t="s">
        <v>184</v>
      </c>
      <c r="C157" s="48">
        <v>0</v>
      </c>
      <c r="D157" s="48">
        <v>0.17100000000000001</v>
      </c>
    </row>
    <row r="158" spans="2:4" ht="12" customHeight="1">
      <c r="B158" s="15" t="s">
        <v>185</v>
      </c>
      <c r="C158" s="48">
        <v>0</v>
      </c>
      <c r="D158" s="48">
        <v>0.19</v>
      </c>
    </row>
    <row r="159" spans="2:4" ht="12" customHeight="1">
      <c r="B159" s="15" t="s">
        <v>186</v>
      </c>
      <c r="C159" s="48">
        <v>0</v>
      </c>
      <c r="D159" s="48">
        <v>0.21099999999999999</v>
      </c>
    </row>
    <row r="160" spans="2:4">
      <c r="B160" s="15" t="s">
        <v>187</v>
      </c>
      <c r="C160" s="48">
        <v>0</v>
      </c>
      <c r="D160" s="48">
        <v>0.22500000000000001</v>
      </c>
    </row>
    <row r="161" spans="2:4">
      <c r="B161" s="15" t="s">
        <v>146</v>
      </c>
      <c r="C161" s="48">
        <v>0</v>
      </c>
      <c r="D161" s="48">
        <v>0.151</v>
      </c>
    </row>
    <row r="162" spans="2:4">
      <c r="B162" s="15" t="s">
        <v>147</v>
      </c>
      <c r="C162" s="48">
        <v>0</v>
      </c>
      <c r="D162" s="48">
        <v>0.161</v>
      </c>
    </row>
    <row r="163" spans="2:4">
      <c r="B163" s="15" t="s">
        <v>148</v>
      </c>
      <c r="C163" s="48">
        <v>0</v>
      </c>
      <c r="D163" s="48">
        <v>0.17799999999999999</v>
      </c>
    </row>
    <row r="164" spans="2:4">
      <c r="B164" s="15" t="s">
        <v>149</v>
      </c>
      <c r="C164" s="48">
        <v>0</v>
      </c>
      <c r="D164" s="48">
        <v>0.19</v>
      </c>
    </row>
    <row r="165" spans="2:4">
      <c r="B165" s="15" t="s">
        <v>150</v>
      </c>
      <c r="C165" s="48">
        <v>0</v>
      </c>
      <c r="D165" s="48">
        <v>0.218</v>
      </c>
    </row>
    <row r="166" spans="2:4">
      <c r="B166" s="15" t="s">
        <v>151</v>
      </c>
      <c r="C166" s="48">
        <v>0</v>
      </c>
      <c r="D166" s="48">
        <v>0.22600000000000001</v>
      </c>
    </row>
    <row r="167" spans="2:4">
      <c r="B167" s="15" t="s">
        <v>188</v>
      </c>
      <c r="C167" s="48">
        <v>0</v>
      </c>
      <c r="D167" s="48">
        <v>0.151</v>
      </c>
    </row>
    <row r="168" spans="2:4">
      <c r="B168" s="15" t="s">
        <v>189</v>
      </c>
      <c r="C168" s="48">
        <v>0</v>
      </c>
      <c r="D168" s="48">
        <v>0.161</v>
      </c>
    </row>
    <row r="169" spans="2:4">
      <c r="B169" s="15" t="s">
        <v>190</v>
      </c>
      <c r="C169" s="48">
        <v>0</v>
      </c>
      <c r="D169" s="48">
        <v>0.17799999999999999</v>
      </c>
    </row>
    <row r="170" spans="2:4">
      <c r="B170" s="15" t="s">
        <v>191</v>
      </c>
      <c r="C170" s="48">
        <v>0</v>
      </c>
      <c r="D170" s="48">
        <v>0.19</v>
      </c>
    </row>
    <row r="171" spans="2:4">
      <c r="B171" s="15" t="s">
        <v>192</v>
      </c>
      <c r="C171" s="48">
        <v>0</v>
      </c>
      <c r="D171" s="48">
        <v>0.218</v>
      </c>
    </row>
    <row r="172" spans="2:4">
      <c r="B172" s="15" t="s">
        <v>193</v>
      </c>
      <c r="C172" s="48">
        <v>0</v>
      </c>
      <c r="D172" s="48">
        <v>0.22600000000000001</v>
      </c>
    </row>
    <row r="173" spans="2:4">
      <c r="B173" s="15" t="s">
        <v>178</v>
      </c>
      <c r="C173" s="48">
        <v>0</v>
      </c>
      <c r="D173" s="48">
        <v>0.11600000000000001</v>
      </c>
    </row>
    <row r="174" spans="2:4">
      <c r="B174" s="15" t="s">
        <v>179</v>
      </c>
      <c r="C174" s="48">
        <v>0</v>
      </c>
      <c r="D174" s="48">
        <v>0.17199999999999999</v>
      </c>
    </row>
    <row r="175" spans="2:4">
      <c r="B175" s="15" t="s">
        <v>180</v>
      </c>
      <c r="C175" s="48">
        <v>0</v>
      </c>
      <c r="D175" s="48">
        <v>0.23400000000000001</v>
      </c>
    </row>
    <row r="176" spans="2:4">
      <c r="B176" s="15" t="s">
        <v>181</v>
      </c>
      <c r="C176" s="48">
        <v>0</v>
      </c>
      <c r="D176" s="48">
        <v>0.34699999999999998</v>
      </c>
    </row>
    <row r="177" spans="2:4">
      <c r="B177" s="32" t="s">
        <v>499</v>
      </c>
      <c r="C177" s="46">
        <v>0</v>
      </c>
      <c r="D177" s="46">
        <v>4.2000000000000003E-2</v>
      </c>
    </row>
    <row r="178" spans="2:4">
      <c r="B178" s="32" t="s">
        <v>500</v>
      </c>
      <c r="C178" s="46">
        <v>0</v>
      </c>
      <c r="D178" s="46">
        <v>5.8000000000000003E-2</v>
      </c>
    </row>
    <row r="179" spans="2:4">
      <c r="B179" s="32" t="s">
        <v>501</v>
      </c>
      <c r="C179" s="46">
        <v>0</v>
      </c>
      <c r="D179" s="46">
        <v>9.7000000000000003E-2</v>
      </c>
    </row>
    <row r="180" spans="2:4">
      <c r="B180" s="32" t="s">
        <v>502</v>
      </c>
      <c r="C180" s="46">
        <v>0</v>
      </c>
      <c r="D180" s="46">
        <v>0.11600000000000001</v>
      </c>
    </row>
    <row r="181" spans="2:4">
      <c r="B181" s="32" t="s">
        <v>503</v>
      </c>
      <c r="C181" s="46">
        <v>0</v>
      </c>
      <c r="D181" s="46">
        <v>0.161</v>
      </c>
    </row>
    <row r="182" spans="2:4">
      <c r="B182" s="32" t="s">
        <v>504</v>
      </c>
      <c r="C182" s="46">
        <v>0</v>
      </c>
      <c r="D182" s="46">
        <v>0.21299999999999999</v>
      </c>
    </row>
    <row r="183" spans="2:4">
      <c r="B183" s="32" t="s">
        <v>505</v>
      </c>
      <c r="C183" s="46">
        <v>0</v>
      </c>
      <c r="D183" s="46">
        <v>0.12</v>
      </c>
    </row>
    <row r="184" spans="2:4">
      <c r="B184" s="32" t="s">
        <v>506</v>
      </c>
      <c r="C184" s="46">
        <v>0</v>
      </c>
      <c r="D184" s="46">
        <v>0.12</v>
      </c>
    </row>
    <row r="185" spans="2:4">
      <c r="B185" s="32" t="s">
        <v>507</v>
      </c>
      <c r="C185" s="46">
        <v>0</v>
      </c>
      <c r="D185" s="46">
        <v>0.2</v>
      </c>
    </row>
    <row r="186" spans="2:4">
      <c r="B186" s="32" t="s">
        <v>508</v>
      </c>
      <c r="C186" s="46">
        <v>0</v>
      </c>
      <c r="D186" s="46">
        <v>0.22</v>
      </c>
    </row>
    <row r="187" spans="2:4">
      <c r="B187" s="32" t="s">
        <v>509</v>
      </c>
      <c r="C187" s="46">
        <v>0</v>
      </c>
      <c r="D187" s="46">
        <v>0.28999999999999998</v>
      </c>
    </row>
    <row r="188" spans="2:4">
      <c r="B188" s="32" t="s">
        <v>510</v>
      </c>
      <c r="C188" s="46">
        <v>0</v>
      </c>
      <c r="D188" s="46">
        <v>0.32100000000000001</v>
      </c>
    </row>
    <row r="189" spans="2:4">
      <c r="B189" s="32" t="s">
        <v>511</v>
      </c>
      <c r="C189" s="46">
        <v>0</v>
      </c>
      <c r="D189" s="46">
        <v>0.17</v>
      </c>
    </row>
    <row r="190" spans="2:4">
      <c r="B190" s="32" t="s">
        <v>512</v>
      </c>
      <c r="C190" s="46">
        <v>0</v>
      </c>
      <c r="D190" s="46">
        <v>4.7E-2</v>
      </c>
    </row>
    <row r="191" spans="2:4">
      <c r="B191" s="32" t="s">
        <v>513</v>
      </c>
      <c r="C191" s="46">
        <v>0</v>
      </c>
      <c r="D191" s="46">
        <v>6.4000000000000001E-2</v>
      </c>
    </row>
    <row r="192" spans="2:4">
      <c r="B192" s="32" t="s">
        <v>514</v>
      </c>
      <c r="C192" s="46">
        <v>0</v>
      </c>
      <c r="D192" s="46">
        <v>0.113</v>
      </c>
    </row>
    <row r="193" spans="2:4">
      <c r="B193" s="32" t="s">
        <v>515</v>
      </c>
      <c r="C193" s="46">
        <v>0</v>
      </c>
      <c r="D193" s="46">
        <v>0.14499999999999999</v>
      </c>
    </row>
    <row r="194" spans="2:4">
      <c r="B194" s="32" t="s">
        <v>516</v>
      </c>
      <c r="C194" s="46">
        <v>0</v>
      </c>
      <c r="D194" s="46">
        <v>0.17799999999999999</v>
      </c>
    </row>
    <row r="195" spans="2:4">
      <c r="B195" s="32" t="s">
        <v>517</v>
      </c>
      <c r="C195" s="46">
        <v>0</v>
      </c>
      <c r="D195" s="46">
        <v>0.105</v>
      </c>
    </row>
    <row r="196" spans="2:4">
      <c r="B196" s="32" t="s">
        <v>518</v>
      </c>
      <c r="C196" s="46">
        <v>0</v>
      </c>
      <c r="D196" s="46">
        <v>0.13</v>
      </c>
    </row>
    <row r="197" spans="2:4">
      <c r="B197" s="32" t="s">
        <v>519</v>
      </c>
      <c r="C197" s="46">
        <v>0</v>
      </c>
      <c r="D197" s="46">
        <v>0.20300000000000001</v>
      </c>
    </row>
    <row r="198" spans="2:4">
      <c r="B198" s="32" t="s">
        <v>520</v>
      </c>
      <c r="C198" s="46">
        <v>0</v>
      </c>
      <c r="D198" s="46">
        <v>0.24299999999999999</v>
      </c>
    </row>
    <row r="199" spans="2:4">
      <c r="B199" s="32" t="s">
        <v>521</v>
      </c>
      <c r="C199" s="46">
        <v>0</v>
      </c>
      <c r="D199" s="46">
        <v>0.31</v>
      </c>
    </row>
    <row r="200" spans="2:4">
      <c r="B200" s="32" t="s">
        <v>522</v>
      </c>
      <c r="C200" s="46">
        <v>0</v>
      </c>
      <c r="D200" s="46">
        <v>0.124</v>
      </c>
    </row>
    <row r="201" spans="2:4">
      <c r="B201" s="32" t="s">
        <v>523</v>
      </c>
      <c r="C201" s="46">
        <v>0</v>
      </c>
      <c r="D201" s="46">
        <v>0.124</v>
      </c>
    </row>
    <row r="202" spans="2:4">
      <c r="B202" s="32" t="s">
        <v>524</v>
      </c>
      <c r="C202" s="46">
        <v>0</v>
      </c>
      <c r="D202" s="46">
        <v>0.13900000000000001</v>
      </c>
    </row>
    <row r="203" spans="2:4">
      <c r="B203" s="32" t="s">
        <v>525</v>
      </c>
      <c r="C203" s="46">
        <v>0</v>
      </c>
      <c r="D203" s="46">
        <v>0.20499999999999999</v>
      </c>
    </row>
    <row r="204" spans="2:4">
      <c r="B204" s="32" t="s">
        <v>526</v>
      </c>
      <c r="C204" s="46">
        <v>0</v>
      </c>
      <c r="D204" s="46">
        <v>0.21199999999999999</v>
      </c>
    </row>
    <row r="205" spans="2:4">
      <c r="B205" s="32" t="s">
        <v>527</v>
      </c>
      <c r="C205" s="46">
        <v>0</v>
      </c>
      <c r="D205" s="46">
        <v>0.124</v>
      </c>
    </row>
    <row r="206" spans="2:4">
      <c r="B206" s="32" t="s">
        <v>528</v>
      </c>
      <c r="C206" s="46">
        <v>0</v>
      </c>
      <c r="D206" s="46">
        <v>0.124</v>
      </c>
    </row>
    <row r="207" spans="2:4">
      <c r="B207" s="32" t="s">
        <v>529</v>
      </c>
      <c r="C207" s="46">
        <v>0</v>
      </c>
      <c r="D207" s="46">
        <v>0.21199999999999999</v>
      </c>
    </row>
    <row r="208" spans="2:4">
      <c r="B208" s="32" t="s">
        <v>530</v>
      </c>
      <c r="C208" s="46">
        <v>0</v>
      </c>
      <c r="D208" s="46">
        <v>0.28299999999999997</v>
      </c>
    </row>
    <row r="209" spans="2:4">
      <c r="B209" s="32" t="s">
        <v>531</v>
      </c>
      <c r="C209" s="46">
        <v>0</v>
      </c>
      <c r="D209" s="46">
        <v>0.313</v>
      </c>
    </row>
    <row r="210" spans="2:4">
      <c r="B210" s="32" t="s">
        <v>529</v>
      </c>
      <c r="C210" s="46">
        <v>0</v>
      </c>
      <c r="D210" s="46">
        <v>0.17</v>
      </c>
    </row>
    <row r="211" spans="2:4">
      <c r="B211" s="32" t="s">
        <v>548</v>
      </c>
      <c r="C211" s="46">
        <v>0</v>
      </c>
      <c r="D211" s="46">
        <v>0.16400000000000001</v>
      </c>
    </row>
    <row r="212" spans="2:4">
      <c r="B212" s="32" t="s">
        <v>549</v>
      </c>
      <c r="C212" s="46">
        <v>0</v>
      </c>
      <c r="D212" s="46">
        <v>0.16400000000000001</v>
      </c>
    </row>
    <row r="213" spans="2:4">
      <c r="B213" s="32" t="s">
        <v>532</v>
      </c>
      <c r="C213" s="46">
        <v>0</v>
      </c>
      <c r="D213" s="46">
        <v>7.8E-2</v>
      </c>
    </row>
    <row r="214" spans="2:4">
      <c r="B214" s="32" t="s">
        <v>533</v>
      </c>
      <c r="C214" s="46">
        <v>0</v>
      </c>
      <c r="D214" s="46">
        <v>9.6000000000000002E-2</v>
      </c>
    </row>
    <row r="215" spans="2:4">
      <c r="B215" s="32" t="s">
        <v>534</v>
      </c>
      <c r="C215" s="46">
        <v>0</v>
      </c>
      <c r="D215" s="46">
        <v>0.13700000000000001</v>
      </c>
    </row>
    <row r="216" spans="2:4">
      <c r="B216" s="32" t="s">
        <v>535</v>
      </c>
      <c r="C216" s="46">
        <v>0</v>
      </c>
      <c r="D216" s="46">
        <v>0.18</v>
      </c>
    </row>
    <row r="217" spans="2:4">
      <c r="B217" s="32" t="s">
        <v>536</v>
      </c>
      <c r="C217" s="46">
        <v>0</v>
      </c>
      <c r="D217" s="46">
        <v>0.224</v>
      </c>
    </row>
    <row r="218" spans="2:4">
      <c r="B218" s="32" t="s">
        <v>538</v>
      </c>
      <c r="C218" s="46">
        <v>0</v>
      </c>
      <c r="D218" s="46">
        <v>0.12</v>
      </c>
    </row>
    <row r="219" spans="2:4">
      <c r="B219" s="32" t="s">
        <v>537</v>
      </c>
      <c r="C219" s="46">
        <v>0</v>
      </c>
      <c r="D219" s="46">
        <v>0.12</v>
      </c>
    </row>
    <row r="220" spans="2:4">
      <c r="B220" s="32" t="s">
        <v>539</v>
      </c>
      <c r="C220" s="46">
        <v>0</v>
      </c>
      <c r="D220" s="46">
        <v>0.2</v>
      </c>
    </row>
    <row r="221" spans="2:4">
      <c r="B221" s="32" t="s">
        <v>540</v>
      </c>
      <c r="C221" s="46">
        <v>0</v>
      </c>
      <c r="D221" s="46">
        <v>0.22</v>
      </c>
    </row>
    <row r="222" spans="2:4">
      <c r="B222" s="32" t="s">
        <v>541</v>
      </c>
      <c r="C222" s="46">
        <v>0</v>
      </c>
      <c r="D222" s="46">
        <v>0.28999999999999998</v>
      </c>
    </row>
    <row r="223" spans="2:4">
      <c r="B223" s="32" t="s">
        <v>542</v>
      </c>
      <c r="C223" s="46">
        <v>0</v>
      </c>
      <c r="D223" s="46">
        <v>0.14799999999999999</v>
      </c>
    </row>
    <row r="224" spans="2:4">
      <c r="B224" s="32" t="s">
        <v>543</v>
      </c>
      <c r="C224" s="46">
        <v>0</v>
      </c>
      <c r="D224" s="46">
        <v>0.28000000000000003</v>
      </c>
    </row>
    <row r="225" spans="2:4">
      <c r="B225" s="32" t="s">
        <v>544</v>
      </c>
      <c r="C225" s="46">
        <v>0</v>
      </c>
      <c r="D225" s="46">
        <v>0.36</v>
      </c>
    </row>
    <row r="226" spans="2:4">
      <c r="B226" s="32" t="s">
        <v>545</v>
      </c>
      <c r="C226" s="46">
        <v>0</v>
      </c>
      <c r="D226" s="46">
        <v>0.39700000000000002</v>
      </c>
    </row>
    <row r="227" spans="2:4">
      <c r="B227" s="32" t="s">
        <v>447</v>
      </c>
      <c r="C227" s="46">
        <v>0</v>
      </c>
      <c r="D227" s="46">
        <v>4.2000000000000003E-2</v>
      </c>
    </row>
    <row r="228" spans="2:4">
      <c r="B228" s="32" t="s">
        <v>448</v>
      </c>
      <c r="C228" s="46">
        <v>0</v>
      </c>
      <c r="D228" s="46">
        <v>5.8000000000000003E-2</v>
      </c>
    </row>
    <row r="229" spans="2:4">
      <c r="B229" s="32" t="s">
        <v>451</v>
      </c>
      <c r="C229" s="46">
        <v>0</v>
      </c>
      <c r="D229" s="46">
        <v>9.7000000000000003E-2</v>
      </c>
    </row>
    <row r="230" spans="2:4">
      <c r="B230" s="32" t="s">
        <v>449</v>
      </c>
      <c r="C230" s="46">
        <v>0</v>
      </c>
      <c r="D230" s="46">
        <v>0.11600000000000001</v>
      </c>
    </row>
    <row r="231" spans="2:4">
      <c r="B231" s="32" t="s">
        <v>450</v>
      </c>
      <c r="C231" s="46">
        <v>0</v>
      </c>
      <c r="D231" s="46">
        <v>0.161</v>
      </c>
    </row>
    <row r="232" spans="2:4">
      <c r="B232" s="32" t="s">
        <v>452</v>
      </c>
      <c r="C232" s="46">
        <v>0</v>
      </c>
      <c r="D232" s="46">
        <v>0.21299999999999999</v>
      </c>
    </row>
    <row r="233" spans="2:4">
      <c r="B233" s="32" t="s">
        <v>453</v>
      </c>
      <c r="C233" s="46">
        <v>0</v>
      </c>
      <c r="D233" s="46">
        <v>0.12</v>
      </c>
    </row>
    <row r="234" spans="2:4">
      <c r="B234" s="32" t="s">
        <v>454</v>
      </c>
      <c r="C234" s="46">
        <v>0</v>
      </c>
      <c r="D234" s="46">
        <v>0.12</v>
      </c>
    </row>
    <row r="235" spans="2:4">
      <c r="B235" s="32" t="s">
        <v>455</v>
      </c>
      <c r="C235" s="46">
        <v>0</v>
      </c>
      <c r="D235" s="46">
        <v>0.2</v>
      </c>
    </row>
    <row r="236" spans="2:4">
      <c r="B236" s="32" t="s">
        <v>456</v>
      </c>
      <c r="C236" s="46">
        <v>0</v>
      </c>
      <c r="D236" s="46">
        <v>0.22</v>
      </c>
    </row>
    <row r="237" spans="2:4">
      <c r="B237" s="32" t="s">
        <v>457</v>
      </c>
      <c r="C237" s="46">
        <v>0</v>
      </c>
      <c r="D237" s="46">
        <v>0.28999999999999998</v>
      </c>
    </row>
    <row r="238" spans="2:4">
      <c r="B238" s="32" t="s">
        <v>458</v>
      </c>
      <c r="C238" s="46">
        <v>0</v>
      </c>
      <c r="D238" s="46">
        <v>0.32100000000000001</v>
      </c>
    </row>
    <row r="239" spans="2:4">
      <c r="B239" s="32" t="s">
        <v>460</v>
      </c>
      <c r="C239" s="46">
        <v>0</v>
      </c>
      <c r="D239" s="46">
        <v>0.17</v>
      </c>
    </row>
    <row r="240" spans="2:4">
      <c r="B240" s="32" t="s">
        <v>461</v>
      </c>
      <c r="C240" s="46">
        <v>0</v>
      </c>
      <c r="D240" s="46">
        <v>4.7E-2</v>
      </c>
    </row>
    <row r="241" spans="2:4">
      <c r="B241" s="32" t="s">
        <v>462</v>
      </c>
      <c r="C241" s="46">
        <v>0</v>
      </c>
      <c r="D241" s="46">
        <v>6.4000000000000001E-2</v>
      </c>
    </row>
    <row r="242" spans="2:4">
      <c r="B242" s="32" t="s">
        <v>463</v>
      </c>
      <c r="C242" s="46">
        <v>0</v>
      </c>
      <c r="D242" s="46">
        <v>0.113</v>
      </c>
    </row>
    <row r="243" spans="2:4">
      <c r="B243" s="32" t="s">
        <v>464</v>
      </c>
      <c r="C243" s="46">
        <v>0</v>
      </c>
      <c r="D243" s="46">
        <v>0.14499999999999999</v>
      </c>
    </row>
    <row r="244" spans="2:4">
      <c r="B244" s="32" t="s">
        <v>465</v>
      </c>
      <c r="C244" s="46">
        <v>0</v>
      </c>
      <c r="D244" s="46">
        <v>0.17799999999999999</v>
      </c>
    </row>
    <row r="245" spans="2:4">
      <c r="B245" s="32" t="s">
        <v>466</v>
      </c>
      <c r="C245" s="46">
        <v>0</v>
      </c>
      <c r="D245" s="46">
        <v>0.105</v>
      </c>
    </row>
    <row r="246" spans="2:4">
      <c r="B246" s="32" t="s">
        <v>467</v>
      </c>
      <c r="C246" s="46">
        <v>0</v>
      </c>
      <c r="D246" s="46">
        <v>0.13</v>
      </c>
    </row>
    <row r="247" spans="2:4">
      <c r="B247" s="32" t="s">
        <v>468</v>
      </c>
      <c r="C247" s="46">
        <v>0</v>
      </c>
      <c r="D247" s="46">
        <v>0.20300000000000001</v>
      </c>
    </row>
    <row r="248" spans="2:4">
      <c r="B248" s="32" t="s">
        <v>469</v>
      </c>
      <c r="C248" s="46">
        <v>0</v>
      </c>
      <c r="D248" s="46">
        <v>0.24299999999999999</v>
      </c>
    </row>
    <row r="249" spans="2:4">
      <c r="B249" s="32" t="s">
        <v>470</v>
      </c>
      <c r="C249" s="46">
        <v>0</v>
      </c>
      <c r="D249" s="46">
        <v>0.31</v>
      </c>
    </row>
    <row r="250" spans="2:4">
      <c r="B250" s="32" t="s">
        <v>471</v>
      </c>
      <c r="C250" s="46">
        <v>0</v>
      </c>
      <c r="D250" s="46">
        <v>0.124</v>
      </c>
    </row>
    <row r="251" spans="2:4">
      <c r="B251" s="32" t="s">
        <v>472</v>
      </c>
      <c r="C251" s="46">
        <v>0</v>
      </c>
      <c r="D251" s="46">
        <v>0.124</v>
      </c>
    </row>
    <row r="252" spans="2:4">
      <c r="B252" s="32" t="s">
        <v>473</v>
      </c>
      <c r="C252" s="46">
        <v>0</v>
      </c>
      <c r="D252" s="46">
        <v>0.13900000000000001</v>
      </c>
    </row>
    <row r="253" spans="2:4">
      <c r="B253" s="32" t="s">
        <v>474</v>
      </c>
      <c r="C253" s="46">
        <v>0</v>
      </c>
      <c r="D253" s="46">
        <v>0.20499999999999999</v>
      </c>
    </row>
    <row r="254" spans="2:4">
      <c r="B254" s="32" t="s">
        <v>475</v>
      </c>
      <c r="C254" s="46">
        <v>0</v>
      </c>
      <c r="D254" s="46">
        <v>0.21199999999999999</v>
      </c>
    </row>
    <row r="255" spans="2:4">
      <c r="B255" s="32" t="s">
        <v>476</v>
      </c>
      <c r="C255" s="46">
        <v>0</v>
      </c>
      <c r="D255" s="46">
        <v>0.124</v>
      </c>
    </row>
    <row r="256" spans="2:4">
      <c r="B256" s="32" t="s">
        <v>477</v>
      </c>
      <c r="C256" s="46">
        <v>0</v>
      </c>
      <c r="D256" s="46">
        <v>0.124</v>
      </c>
    </row>
    <row r="257" spans="2:4">
      <c r="B257" s="32" t="s">
        <v>478</v>
      </c>
      <c r="C257" s="46">
        <v>0</v>
      </c>
      <c r="D257" s="46">
        <v>0.21199999999999999</v>
      </c>
    </row>
    <row r="258" spans="2:4">
      <c r="B258" s="32" t="s">
        <v>479</v>
      </c>
      <c r="C258" s="46">
        <v>0</v>
      </c>
      <c r="D258" s="46">
        <v>0.28299999999999997</v>
      </c>
    </row>
    <row r="259" spans="2:4">
      <c r="B259" s="32" t="s">
        <v>480</v>
      </c>
      <c r="C259" s="46">
        <v>0</v>
      </c>
      <c r="D259" s="46">
        <v>0.313</v>
      </c>
    </row>
    <row r="260" spans="2:4">
      <c r="B260" s="32" t="s">
        <v>481</v>
      </c>
      <c r="C260" s="46">
        <v>0</v>
      </c>
      <c r="D260" s="46">
        <v>0.17</v>
      </c>
    </row>
    <row r="261" spans="2:4">
      <c r="B261" s="32" t="s">
        <v>482</v>
      </c>
      <c r="C261" s="46">
        <v>0</v>
      </c>
      <c r="D261" s="46">
        <v>0.16400000000000001</v>
      </c>
    </row>
    <row r="262" spans="2:4">
      <c r="B262" s="32" t="s">
        <v>483</v>
      </c>
      <c r="C262" s="46">
        <v>0</v>
      </c>
      <c r="D262" s="46">
        <v>7.8E-2</v>
      </c>
    </row>
    <row r="263" spans="2:4">
      <c r="B263" s="32" t="s">
        <v>484</v>
      </c>
      <c r="C263" s="46">
        <v>0</v>
      </c>
      <c r="D263" s="46">
        <v>9.6000000000000002E-2</v>
      </c>
    </row>
    <row r="264" spans="2:4">
      <c r="B264" s="32" t="s">
        <v>485</v>
      </c>
      <c r="C264" s="46">
        <v>0</v>
      </c>
      <c r="D264" s="46">
        <v>0.13700000000000001</v>
      </c>
    </row>
    <row r="265" spans="2:4">
      <c r="B265" s="32" t="s">
        <v>486</v>
      </c>
      <c r="C265" s="46">
        <v>0</v>
      </c>
      <c r="D265" s="46">
        <v>0.18</v>
      </c>
    </row>
    <row r="266" spans="2:4">
      <c r="B266" s="32" t="s">
        <v>487</v>
      </c>
      <c r="C266" s="46">
        <v>0</v>
      </c>
      <c r="D266" s="46">
        <v>0.224</v>
      </c>
    </row>
    <row r="267" spans="2:4">
      <c r="B267" s="32" t="s">
        <v>489</v>
      </c>
      <c r="C267" s="46">
        <v>0</v>
      </c>
      <c r="D267" s="46">
        <v>0.12</v>
      </c>
    </row>
    <row r="268" spans="2:4">
      <c r="B268" s="32" t="s">
        <v>490</v>
      </c>
      <c r="C268" s="46">
        <v>0</v>
      </c>
      <c r="D268" s="46">
        <v>0.12</v>
      </c>
    </row>
    <row r="269" spans="2:4">
      <c r="B269" s="32" t="s">
        <v>491</v>
      </c>
      <c r="C269" s="46">
        <v>0</v>
      </c>
      <c r="D269" s="46">
        <v>0.2</v>
      </c>
    </row>
    <row r="270" spans="2:4">
      <c r="B270" s="32" t="s">
        <v>492</v>
      </c>
      <c r="C270" s="46">
        <v>0</v>
      </c>
      <c r="D270" s="46">
        <v>0.22</v>
      </c>
    </row>
    <row r="271" spans="2:4">
      <c r="B271" s="32" t="s">
        <v>493</v>
      </c>
      <c r="C271" s="46">
        <v>0</v>
      </c>
      <c r="D271" s="46">
        <v>0.28999999999999998</v>
      </c>
    </row>
    <row r="272" spans="2:4">
      <c r="B272" s="32" t="s">
        <v>494</v>
      </c>
      <c r="C272" s="46">
        <v>0</v>
      </c>
      <c r="D272" s="46">
        <v>0.14799999999999999</v>
      </c>
    </row>
    <row r="273" spans="2:4">
      <c r="B273" s="32" t="s">
        <v>495</v>
      </c>
      <c r="C273" s="46">
        <v>0</v>
      </c>
      <c r="D273" s="46">
        <v>0.28000000000000003</v>
      </c>
    </row>
    <row r="274" spans="2:4">
      <c r="B274" s="32" t="s">
        <v>496</v>
      </c>
      <c r="C274" s="46">
        <v>0</v>
      </c>
      <c r="D274" s="46">
        <v>0.36</v>
      </c>
    </row>
    <row r="275" spans="2:4">
      <c r="B275" s="32" t="s">
        <v>497</v>
      </c>
      <c r="C275" s="46">
        <v>0</v>
      </c>
      <c r="D275" s="46">
        <v>0.39700000000000002</v>
      </c>
    </row>
    <row r="277" spans="2:4" ht="15.75">
      <c r="B277" s="149" t="s">
        <v>79</v>
      </c>
      <c r="C277" s="150"/>
      <c r="D277" s="151"/>
    </row>
    <row r="278" spans="2:4" ht="15.75">
      <c r="B278" s="152"/>
      <c r="C278" s="153"/>
      <c r="D278" s="154"/>
    </row>
    <row r="279" spans="2:4" ht="15.75">
      <c r="B279" s="152"/>
      <c r="C279" s="153"/>
      <c r="D279" s="154"/>
    </row>
    <row r="280" spans="2:4">
      <c r="B280" s="31" t="s">
        <v>33</v>
      </c>
      <c r="C280" s="45" t="s">
        <v>3</v>
      </c>
      <c r="D280" s="45" t="s">
        <v>4</v>
      </c>
    </row>
    <row r="281" spans="2:4">
      <c r="B281" s="15" t="s">
        <v>550</v>
      </c>
      <c r="C281" s="48">
        <v>0</v>
      </c>
      <c r="D281" s="48">
        <v>8.6999999999999994E-2</v>
      </c>
    </row>
    <row r="282" spans="2:4">
      <c r="B282" s="15" t="s">
        <v>152</v>
      </c>
      <c r="C282" s="48">
        <v>0</v>
      </c>
      <c r="D282" s="48">
        <v>0.03</v>
      </c>
    </row>
    <row r="283" spans="2:4">
      <c r="B283" s="15" t="s">
        <v>165</v>
      </c>
      <c r="C283" s="48">
        <v>0</v>
      </c>
      <c r="D283" s="48">
        <v>1.7999999999999999E-2</v>
      </c>
    </row>
    <row r="284" spans="2:4">
      <c r="B284" s="32" t="s">
        <v>546</v>
      </c>
      <c r="C284" s="46">
        <v>0</v>
      </c>
      <c r="D284" s="46">
        <v>2.9000000000000001E-2</v>
      </c>
    </row>
    <row r="285" spans="2:4">
      <c r="B285" s="32" t="s">
        <v>554</v>
      </c>
      <c r="C285" s="46">
        <v>0</v>
      </c>
      <c r="D285" s="46">
        <v>9.9400000000000002E-2</v>
      </c>
    </row>
    <row r="286" spans="2:4">
      <c r="B286" s="32" t="s">
        <v>555</v>
      </c>
      <c r="C286" s="46">
        <v>0</v>
      </c>
      <c r="D286" s="46">
        <v>0.15579999999999999</v>
      </c>
    </row>
    <row r="287" spans="2:4">
      <c r="B287" s="32" t="s">
        <v>556</v>
      </c>
      <c r="C287" s="46">
        <v>0</v>
      </c>
      <c r="D287" s="46">
        <v>0.10009999999999999</v>
      </c>
    </row>
    <row r="288" spans="2:4">
      <c r="B288" s="32" t="s">
        <v>557</v>
      </c>
      <c r="C288" s="46">
        <v>0</v>
      </c>
      <c r="D288" s="46">
        <v>0.15720000000000001</v>
      </c>
    </row>
    <row r="289" spans="2:4">
      <c r="B289" s="32" t="s">
        <v>498</v>
      </c>
      <c r="C289" s="46">
        <v>0</v>
      </c>
      <c r="D289" s="46">
        <v>2.9000000000000001E-2</v>
      </c>
    </row>
    <row r="290" spans="2:4">
      <c r="B290" s="32" t="s">
        <v>558</v>
      </c>
      <c r="C290" s="46">
        <v>0</v>
      </c>
      <c r="D290" s="46">
        <v>9.9400000000000002E-2</v>
      </c>
    </row>
    <row r="291" spans="2:4">
      <c r="B291" s="32" t="s">
        <v>559</v>
      </c>
      <c r="C291" s="46">
        <v>0</v>
      </c>
      <c r="D291" s="46">
        <v>0.15579999999999999</v>
      </c>
    </row>
    <row r="292" spans="2:4">
      <c r="B292" s="32" t="s">
        <v>560</v>
      </c>
      <c r="C292" s="46">
        <v>0</v>
      </c>
      <c r="D292" s="46">
        <v>0.10009999999999999</v>
      </c>
    </row>
    <row r="293" spans="2:4">
      <c r="B293" s="32" t="s">
        <v>561</v>
      </c>
      <c r="C293" s="46">
        <v>0</v>
      </c>
      <c r="D293" s="46">
        <v>0.15720000000000001</v>
      </c>
    </row>
    <row r="295" spans="2:4" ht="15.75">
      <c r="B295" s="149" t="s">
        <v>155</v>
      </c>
      <c r="C295" s="150"/>
      <c r="D295" s="151"/>
    </row>
    <row r="296" spans="2:4" ht="15.75">
      <c r="B296" s="152"/>
      <c r="C296" s="153"/>
      <c r="D296" s="154"/>
    </row>
    <row r="297" spans="2:4" ht="12" customHeight="1">
      <c r="B297" s="152"/>
      <c r="C297" s="153"/>
      <c r="D297" s="154"/>
    </row>
    <row r="298" spans="2:4" ht="12" customHeight="1">
      <c r="B298" s="31" t="s">
        <v>33</v>
      </c>
      <c r="C298" s="45" t="s">
        <v>3</v>
      </c>
      <c r="D298" s="45" t="s">
        <v>4</v>
      </c>
    </row>
    <row r="299" spans="2:4">
      <c r="B299" s="15" t="s">
        <v>153</v>
      </c>
      <c r="C299" s="48">
        <v>0</v>
      </c>
      <c r="D299" s="48">
        <v>1.6400000000000001E-2</v>
      </c>
    </row>
    <row r="300" spans="2:4">
      <c r="B300" s="15" t="s">
        <v>160</v>
      </c>
      <c r="C300" s="48">
        <v>0</v>
      </c>
      <c r="D300" s="48">
        <v>1.4999999999999999E-2</v>
      </c>
    </row>
    <row r="301" spans="2:4">
      <c r="B301" s="32" t="s">
        <v>551</v>
      </c>
      <c r="C301" s="46">
        <v>0</v>
      </c>
      <c r="D301" s="46">
        <v>1.7999999999999999E-2</v>
      </c>
    </row>
    <row r="302" spans="2:4">
      <c r="B302" s="32" t="s">
        <v>488</v>
      </c>
      <c r="C302" s="46">
        <v>0</v>
      </c>
      <c r="D302" s="46">
        <v>1.7999999999999999E-2</v>
      </c>
    </row>
    <row r="304" spans="2:4" ht="12" customHeight="1">
      <c r="B304" s="149" t="s">
        <v>326</v>
      </c>
      <c r="C304" s="150"/>
      <c r="D304" s="151"/>
    </row>
    <row r="305" spans="2:4" ht="12" customHeight="1">
      <c r="B305" s="152"/>
      <c r="C305" s="153"/>
      <c r="D305" s="154"/>
    </row>
    <row r="306" spans="2:4" ht="15.75">
      <c r="B306" s="152"/>
      <c r="C306" s="153"/>
      <c r="D306" s="154"/>
    </row>
    <row r="307" spans="2:4">
      <c r="B307" s="31" t="s">
        <v>33</v>
      </c>
      <c r="C307" s="45" t="s">
        <v>3</v>
      </c>
      <c r="D307" s="45" t="s">
        <v>4</v>
      </c>
    </row>
    <row r="308" spans="2:4">
      <c r="B308" s="15" t="s">
        <v>268</v>
      </c>
      <c r="C308" s="48">
        <v>0</v>
      </c>
      <c r="D308" s="48">
        <v>0.06</v>
      </c>
    </row>
    <row r="309" spans="2:4">
      <c r="B309" s="15" t="s">
        <v>266</v>
      </c>
      <c r="C309" s="48">
        <v>0</v>
      </c>
      <c r="D309" s="48">
        <v>0.06</v>
      </c>
    </row>
    <row r="310" spans="2:4">
      <c r="B310" s="15" t="s">
        <v>267</v>
      </c>
      <c r="C310" s="48">
        <v>0</v>
      </c>
      <c r="D310" s="48">
        <v>0.06</v>
      </c>
    </row>
    <row r="311" spans="2:4">
      <c r="B311" s="28" t="s">
        <v>328</v>
      </c>
      <c r="C311" s="48">
        <v>0</v>
      </c>
      <c r="D311" s="48">
        <v>1.2</v>
      </c>
    </row>
    <row r="312" spans="2:4">
      <c r="B312" s="28" t="s">
        <v>329</v>
      </c>
      <c r="C312" s="48">
        <v>0</v>
      </c>
      <c r="D312" s="48">
        <v>1.9</v>
      </c>
    </row>
    <row r="314" spans="2:4" ht="15.75">
      <c r="B314" s="147" t="s">
        <v>80</v>
      </c>
      <c r="C314" s="147"/>
      <c r="D314" s="147"/>
    </row>
    <row r="315" spans="2:4">
      <c r="B315" s="148"/>
      <c r="C315" s="148"/>
      <c r="D315" s="148"/>
    </row>
    <row r="316" spans="2:4">
      <c r="B316" s="31" t="s">
        <v>33</v>
      </c>
      <c r="C316" s="45" t="s">
        <v>3</v>
      </c>
      <c r="D316" s="45" t="s">
        <v>4</v>
      </c>
    </row>
    <row r="317" spans="2:4">
      <c r="B317" s="15" t="s">
        <v>320</v>
      </c>
      <c r="C317" s="48">
        <v>5.0000000000000001E-3</v>
      </c>
      <c r="D317" s="48">
        <v>0.05</v>
      </c>
    </row>
    <row r="318" spans="2:4">
      <c r="B318" s="15" t="s">
        <v>330</v>
      </c>
      <c r="C318" s="48">
        <v>5.0000000000000001E-3</v>
      </c>
      <c r="D318" s="48">
        <v>0.1</v>
      </c>
    </row>
    <row r="319" spans="2:4">
      <c r="B319" s="15" t="s">
        <v>331</v>
      </c>
      <c r="C319" s="48">
        <v>4.8999999999999998E-3</v>
      </c>
      <c r="D319" s="48">
        <v>0.05</v>
      </c>
    </row>
    <row r="320" spans="2:4">
      <c r="B320" s="15" t="s">
        <v>321</v>
      </c>
      <c r="C320" s="48">
        <v>8.5000000000000006E-3</v>
      </c>
      <c r="D320" s="48">
        <v>0.05</v>
      </c>
    </row>
    <row r="321" spans="2:4">
      <c r="B321" s="15" t="s">
        <v>322</v>
      </c>
      <c r="C321" s="48">
        <v>1.6000000000000001E-3</v>
      </c>
      <c r="D321" s="48">
        <v>1.6000000000000001E-3</v>
      </c>
    </row>
    <row r="323" spans="2:4" ht="15.75">
      <c r="B323" s="149" t="s">
        <v>327</v>
      </c>
      <c r="C323" s="150"/>
      <c r="D323" s="151"/>
    </row>
    <row r="324" spans="2:4" ht="12" customHeight="1">
      <c r="B324" s="152"/>
      <c r="C324" s="153"/>
      <c r="D324" s="154"/>
    </row>
    <row r="325" spans="2:4" ht="12" customHeight="1">
      <c r="B325" s="152"/>
      <c r="C325" s="153"/>
      <c r="D325" s="154"/>
    </row>
    <row r="326" spans="2:4" ht="12" customHeight="1">
      <c r="B326" s="31" t="s">
        <v>33</v>
      </c>
      <c r="C326" s="45" t="s">
        <v>3</v>
      </c>
      <c r="D326" s="45" t="s">
        <v>4</v>
      </c>
    </row>
    <row r="327" spans="2:4" ht="12" customHeight="1">
      <c r="B327" s="15" t="s">
        <v>319</v>
      </c>
      <c r="C327" s="48">
        <v>1.2999999999999999E-2</v>
      </c>
      <c r="D327" s="48">
        <v>0.06</v>
      </c>
    </row>
    <row r="328" spans="2:4">
      <c r="B328" s="15" t="s">
        <v>323</v>
      </c>
      <c r="C328" s="48">
        <v>6.0000000000000002E-5</v>
      </c>
      <c r="D328" s="48">
        <v>0.08</v>
      </c>
    </row>
    <row r="329" spans="2:4">
      <c r="B329" s="15" t="s">
        <v>325</v>
      </c>
      <c r="C329" s="48">
        <v>4.5000000000000003E-5</v>
      </c>
      <c r="D329" s="48">
        <v>0.16</v>
      </c>
    </row>
    <row r="330" spans="2:4">
      <c r="B330" s="15" t="s">
        <v>324</v>
      </c>
      <c r="C330" s="48">
        <v>4.5000000000000003E-5</v>
      </c>
      <c r="D330" s="48">
        <v>0.16</v>
      </c>
    </row>
    <row r="332" spans="2:4" ht="15.75">
      <c r="B332" s="149" t="s">
        <v>411</v>
      </c>
      <c r="C332" s="150"/>
      <c r="D332" s="151"/>
    </row>
    <row r="333" spans="2:4" ht="15.75">
      <c r="B333" s="152"/>
      <c r="C333" s="153"/>
      <c r="D333" s="154"/>
    </row>
    <row r="334" spans="2:4">
      <c r="B334" s="155"/>
      <c r="C334" s="156"/>
      <c r="D334" s="157"/>
    </row>
    <row r="335" spans="2:4">
      <c r="B335" s="31" t="s">
        <v>33</v>
      </c>
      <c r="C335" s="45" t="s">
        <v>3</v>
      </c>
      <c r="D335" s="45" t="s">
        <v>4</v>
      </c>
    </row>
    <row r="336" spans="2:4">
      <c r="B336" s="158" t="s">
        <v>408</v>
      </c>
      <c r="C336" s="159">
        <v>0.01</v>
      </c>
      <c r="D336" s="159">
        <v>0.215</v>
      </c>
    </row>
    <row r="337" spans="2:4">
      <c r="B337" s="158" t="s">
        <v>409</v>
      </c>
      <c r="C337" s="159">
        <v>0.01</v>
      </c>
      <c r="D337" s="159">
        <v>0.13500000000000001</v>
      </c>
    </row>
    <row r="338" spans="2:4">
      <c r="B338" s="158" t="s">
        <v>410</v>
      </c>
      <c r="C338" s="159">
        <v>1.4999999999999999E-2</v>
      </c>
      <c r="D338" s="159">
        <v>0.21</v>
      </c>
    </row>
  </sheetData>
  <sheetProtection sheet="1"/>
  <customSheetViews>
    <customSheetView guid="{86C03389-4201-46C5-89A4-1E328CDDBF1A}" showRuler="0">
      <selection activeCell="B161" sqref="B161:D162"/>
      <pageMargins left="0.7" right="0.7" top="0.75" bottom="0.75" header="0.3" footer="0.3"/>
      <headerFooter alignWithMargins="0"/>
    </customSheetView>
  </customSheetViews>
  <mergeCells count="4">
    <mergeCell ref="B1:D1"/>
    <mergeCell ref="B2:D2"/>
    <mergeCell ref="B146:D146"/>
    <mergeCell ref="B147:D147"/>
  </mergeCells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5"/>
  <sheetViews>
    <sheetView workbookViewId="0">
      <selection activeCell="B4" sqref="B4"/>
    </sheetView>
  </sheetViews>
  <sheetFormatPr defaultRowHeight="12" customHeight="1"/>
  <cols>
    <col min="1" max="1" width="1.85546875" customWidth="1"/>
    <col min="2" max="2" width="25.42578125" customWidth="1"/>
  </cols>
  <sheetData>
    <row r="1" spans="1:5" ht="24" customHeight="1">
      <c r="A1" s="1"/>
      <c r="B1" s="208" t="s">
        <v>332</v>
      </c>
      <c r="C1" s="209"/>
      <c r="D1" s="210"/>
      <c r="E1" s="1"/>
    </row>
    <row r="2" spans="1:5" ht="12" customHeight="1">
      <c r="A2" s="1"/>
      <c r="B2" s="39"/>
      <c r="C2" s="38"/>
      <c r="D2" s="40"/>
      <c r="E2" s="1"/>
    </row>
    <row r="3" spans="1:5" ht="12" customHeight="1">
      <c r="A3" s="1"/>
      <c r="B3" s="41" t="s">
        <v>33</v>
      </c>
      <c r="C3" s="42" t="s">
        <v>3</v>
      </c>
      <c r="D3" s="43" t="s">
        <v>4</v>
      </c>
      <c r="E3" s="1"/>
    </row>
    <row r="4" spans="1:5" ht="12" customHeight="1">
      <c r="A4" s="1"/>
      <c r="B4" s="64" t="s">
        <v>82</v>
      </c>
      <c r="C4" s="64"/>
      <c r="D4" s="64"/>
      <c r="E4" s="1"/>
    </row>
    <row r="5" spans="1:5" ht="12" customHeight="1">
      <c r="A5" s="1"/>
      <c r="B5" s="64" t="s">
        <v>83</v>
      </c>
      <c r="C5" s="64"/>
      <c r="D5" s="64"/>
      <c r="E5" s="1"/>
    </row>
    <row r="6" spans="1:5" ht="12" customHeight="1">
      <c r="A6" s="1"/>
      <c r="B6" s="64" t="s">
        <v>84</v>
      </c>
      <c r="C6" s="64"/>
      <c r="D6" s="64"/>
      <c r="E6" s="1"/>
    </row>
    <row r="7" spans="1:5" ht="12" customHeight="1">
      <c r="A7" s="1"/>
      <c r="B7" s="64" t="s">
        <v>85</v>
      </c>
      <c r="C7" s="64"/>
      <c r="D7" s="64"/>
      <c r="E7" s="1"/>
    </row>
    <row r="8" spans="1:5" ht="12" customHeight="1">
      <c r="A8" s="1"/>
      <c r="B8" s="64" t="s">
        <v>86</v>
      </c>
      <c r="C8" s="64"/>
      <c r="D8" s="64"/>
      <c r="E8" s="1"/>
    </row>
    <row r="9" spans="1:5" ht="12" customHeight="1">
      <c r="A9" s="1"/>
      <c r="B9" s="64" t="s">
        <v>87</v>
      </c>
      <c r="C9" s="64"/>
      <c r="D9" s="64"/>
      <c r="E9" s="1"/>
    </row>
    <row r="10" spans="1:5" ht="12" customHeight="1">
      <c r="A10" s="1"/>
      <c r="B10" s="64" t="s">
        <v>88</v>
      </c>
      <c r="C10" s="64"/>
      <c r="D10" s="64"/>
      <c r="E10" s="1"/>
    </row>
    <row r="11" spans="1:5" ht="12" customHeight="1">
      <c r="A11" s="1"/>
      <c r="B11" s="64" t="s">
        <v>89</v>
      </c>
      <c r="C11" s="64"/>
      <c r="D11" s="64"/>
      <c r="E11" s="1"/>
    </row>
    <row r="12" spans="1:5" ht="12" customHeight="1">
      <c r="A12" s="1"/>
      <c r="B12" s="64" t="s">
        <v>90</v>
      </c>
      <c r="C12" s="64"/>
      <c r="D12" s="64"/>
      <c r="E12" s="1"/>
    </row>
    <row r="13" spans="1:5" ht="12" customHeight="1">
      <c r="A13" s="1"/>
      <c r="B13" s="64" t="s">
        <v>91</v>
      </c>
      <c r="C13" s="64"/>
      <c r="D13" s="64"/>
      <c r="E13" s="1"/>
    </row>
    <row r="14" spans="1:5" ht="12" customHeight="1">
      <c r="A14" s="1"/>
      <c r="B14" s="64" t="s">
        <v>92</v>
      </c>
      <c r="C14" s="64"/>
      <c r="D14" s="64"/>
      <c r="E14" s="1"/>
    </row>
    <row r="15" spans="1:5" ht="12" customHeight="1">
      <c r="A15" s="1"/>
      <c r="B15" s="64" t="s">
        <v>93</v>
      </c>
      <c r="C15" s="64"/>
      <c r="D15" s="64"/>
      <c r="E15" s="1"/>
    </row>
    <row r="16" spans="1:5" ht="12" customHeight="1">
      <c r="A16" s="1"/>
      <c r="B16" s="64" t="s">
        <v>94</v>
      </c>
      <c r="C16" s="64"/>
      <c r="D16" s="64"/>
      <c r="E16" s="1"/>
    </row>
    <row r="17" spans="1:5" ht="12" customHeight="1">
      <c r="A17" s="1"/>
      <c r="B17" s="64" t="s">
        <v>95</v>
      </c>
      <c r="C17" s="64"/>
      <c r="D17" s="64"/>
      <c r="E17" s="1"/>
    </row>
    <row r="18" spans="1:5" ht="12" customHeight="1">
      <c r="A18" s="1"/>
      <c r="B18" s="64" t="s">
        <v>96</v>
      </c>
      <c r="C18" s="64"/>
      <c r="D18" s="64"/>
      <c r="E18" s="1"/>
    </row>
    <row r="19" spans="1:5" ht="12" customHeight="1">
      <c r="A19" s="1"/>
      <c r="B19" s="64" t="s">
        <v>97</v>
      </c>
      <c r="C19" s="64"/>
      <c r="D19" s="64"/>
      <c r="E19" s="1"/>
    </row>
    <row r="20" spans="1:5" ht="12" customHeight="1">
      <c r="A20" s="1"/>
      <c r="B20" s="64" t="s">
        <v>98</v>
      </c>
      <c r="C20" s="64"/>
      <c r="D20" s="64"/>
      <c r="E20" s="1"/>
    </row>
    <row r="21" spans="1:5" ht="12" customHeight="1">
      <c r="A21" s="1"/>
      <c r="B21" s="64" t="s">
        <v>99</v>
      </c>
      <c r="C21" s="64"/>
      <c r="D21" s="64"/>
      <c r="E21" s="1"/>
    </row>
    <row r="22" spans="1:5" ht="12" customHeight="1">
      <c r="A22" s="1"/>
      <c r="B22" s="64" t="s">
        <v>100</v>
      </c>
      <c r="C22" s="64"/>
      <c r="D22" s="64"/>
      <c r="E22" s="1"/>
    </row>
    <row r="23" spans="1:5" ht="12" customHeight="1">
      <c r="A23" s="1"/>
      <c r="B23" s="64" t="s">
        <v>101</v>
      </c>
      <c r="C23" s="64"/>
      <c r="D23" s="64"/>
      <c r="E23" s="1"/>
    </row>
    <row r="24" spans="1:5" ht="12" customHeight="1">
      <c r="A24" s="1"/>
      <c r="B24" s="64" t="s">
        <v>102</v>
      </c>
      <c r="C24" s="64"/>
      <c r="D24" s="64"/>
      <c r="E24" s="1"/>
    </row>
    <row r="25" spans="1:5" ht="12" customHeight="1">
      <c r="A25" s="1"/>
      <c r="B25" s="64" t="s">
        <v>103</v>
      </c>
      <c r="C25" s="64"/>
      <c r="D25" s="64"/>
      <c r="E25" s="1"/>
    </row>
    <row r="26" spans="1:5" ht="12" customHeight="1">
      <c r="A26" s="1"/>
      <c r="B26" s="64" t="s">
        <v>104</v>
      </c>
      <c r="C26" s="64"/>
      <c r="D26" s="64"/>
      <c r="E26" s="1"/>
    </row>
    <row r="27" spans="1:5" ht="12" customHeight="1">
      <c r="A27" s="1"/>
      <c r="B27" s="64" t="s">
        <v>105</v>
      </c>
      <c r="C27" s="64"/>
      <c r="D27" s="64"/>
      <c r="E27" s="1"/>
    </row>
    <row r="28" spans="1:5" ht="12" customHeight="1">
      <c r="A28" s="1"/>
      <c r="B28" s="64" t="s">
        <v>106</v>
      </c>
      <c r="C28" s="64"/>
      <c r="D28" s="64"/>
      <c r="E28" s="1"/>
    </row>
    <row r="29" spans="1:5" ht="12" customHeight="1">
      <c r="A29" s="1"/>
      <c r="B29" s="64" t="s">
        <v>107</v>
      </c>
      <c r="C29" s="64"/>
      <c r="D29" s="64"/>
      <c r="E29" s="1"/>
    </row>
    <row r="30" spans="1:5" ht="12" customHeight="1">
      <c r="A30" s="1"/>
      <c r="B30" s="64" t="s">
        <v>108</v>
      </c>
      <c r="C30" s="64"/>
      <c r="D30" s="64"/>
      <c r="E30" s="1"/>
    </row>
    <row r="31" spans="1:5" ht="12" customHeight="1">
      <c r="A31" s="1"/>
      <c r="B31" s="64" t="s">
        <v>109</v>
      </c>
      <c r="C31" s="64"/>
      <c r="D31" s="64"/>
      <c r="E31" s="1"/>
    </row>
    <row r="32" spans="1:5" ht="12" customHeight="1">
      <c r="A32" s="1"/>
      <c r="B32" s="64" t="s">
        <v>110</v>
      </c>
      <c r="C32" s="64"/>
      <c r="D32" s="64"/>
      <c r="E32" s="1"/>
    </row>
    <row r="33" spans="1:5" ht="12" customHeight="1">
      <c r="A33" s="1"/>
      <c r="B33" s="64" t="s">
        <v>111</v>
      </c>
      <c r="C33" s="64"/>
      <c r="D33" s="64"/>
      <c r="E33" s="1"/>
    </row>
    <row r="34" spans="1:5" ht="12" customHeight="1">
      <c r="A34" s="1"/>
      <c r="B34" s="64" t="s">
        <v>112</v>
      </c>
      <c r="C34" s="64"/>
      <c r="D34" s="64"/>
      <c r="E34" s="1"/>
    </row>
    <row r="35" spans="1:5" ht="12" customHeight="1">
      <c r="A35" s="1"/>
      <c r="B35" s="64" t="s">
        <v>113</v>
      </c>
      <c r="C35" s="64"/>
      <c r="D35" s="64"/>
      <c r="E35" s="1"/>
    </row>
    <row r="36" spans="1:5" ht="12" customHeight="1">
      <c r="A36" s="1"/>
      <c r="B36" s="64" t="s">
        <v>114</v>
      </c>
      <c r="C36" s="64"/>
      <c r="D36" s="64"/>
      <c r="E36" s="1"/>
    </row>
    <row r="37" spans="1:5" ht="12" customHeight="1">
      <c r="A37" s="1"/>
      <c r="B37" s="64" t="s">
        <v>115</v>
      </c>
      <c r="C37" s="64"/>
      <c r="D37" s="64"/>
      <c r="E37" s="1"/>
    </row>
    <row r="38" spans="1:5" ht="12" customHeight="1">
      <c r="A38" s="1"/>
      <c r="B38" s="64" t="s">
        <v>116</v>
      </c>
      <c r="C38" s="64"/>
      <c r="D38" s="64"/>
      <c r="E38" s="1"/>
    </row>
    <row r="39" spans="1:5" ht="12" customHeight="1">
      <c r="A39" s="1"/>
      <c r="B39" s="64" t="s">
        <v>117</v>
      </c>
      <c r="C39" s="64"/>
      <c r="D39" s="64"/>
      <c r="E39" s="1"/>
    </row>
    <row r="40" spans="1:5" ht="12" customHeight="1">
      <c r="A40" s="1"/>
      <c r="B40" s="64" t="s">
        <v>118</v>
      </c>
      <c r="C40" s="64"/>
      <c r="D40" s="64"/>
      <c r="E40" s="1"/>
    </row>
    <row r="41" spans="1:5" ht="12" customHeight="1">
      <c r="A41" s="1"/>
      <c r="B41" s="64" t="s">
        <v>119</v>
      </c>
      <c r="C41" s="64"/>
      <c r="D41" s="64"/>
      <c r="E41" s="1"/>
    </row>
    <row r="42" spans="1:5" ht="12" customHeight="1">
      <c r="A42" s="1"/>
      <c r="B42" s="64" t="s">
        <v>120</v>
      </c>
      <c r="C42" s="64"/>
      <c r="D42" s="64"/>
      <c r="E42" s="1"/>
    </row>
    <row r="43" spans="1:5" ht="12" customHeight="1">
      <c r="A43" s="1"/>
      <c r="B43" s="64" t="s">
        <v>121</v>
      </c>
      <c r="C43" s="64"/>
      <c r="D43" s="64"/>
      <c r="E43" s="1"/>
    </row>
    <row r="44" spans="1:5" ht="12" customHeight="1">
      <c r="A44" s="1"/>
      <c r="B44" s="64" t="s">
        <v>122</v>
      </c>
      <c r="C44" s="64"/>
      <c r="D44" s="64"/>
      <c r="E44" s="1"/>
    </row>
    <row r="45" spans="1:5" ht="12" customHeight="1">
      <c r="A45" s="1"/>
      <c r="B45" s="64" t="s">
        <v>123</v>
      </c>
      <c r="C45" s="64"/>
      <c r="D45" s="64"/>
      <c r="E45" s="1"/>
    </row>
    <row r="46" spans="1:5" ht="12" customHeight="1">
      <c r="A46" s="1"/>
      <c r="B46" s="64" t="s">
        <v>124</v>
      </c>
      <c r="C46" s="64"/>
      <c r="D46" s="64"/>
      <c r="E46" s="1"/>
    </row>
    <row r="47" spans="1:5" ht="12" customHeight="1">
      <c r="A47" s="1"/>
      <c r="B47" s="64" t="s">
        <v>125</v>
      </c>
      <c r="C47" s="64"/>
      <c r="D47" s="64"/>
      <c r="E47" s="1"/>
    </row>
    <row r="48" spans="1:5" ht="12" customHeight="1">
      <c r="A48" s="1"/>
      <c r="B48" s="64" t="s">
        <v>126</v>
      </c>
      <c r="C48" s="64"/>
      <c r="D48" s="64"/>
      <c r="E48" s="1"/>
    </row>
    <row r="49" spans="1:5" ht="12" customHeight="1">
      <c r="A49" s="1"/>
      <c r="B49" s="64" t="s">
        <v>127</v>
      </c>
      <c r="C49" s="64"/>
      <c r="D49" s="64"/>
      <c r="E49" s="1"/>
    </row>
    <row r="50" spans="1:5" ht="12" customHeight="1">
      <c r="A50" s="1"/>
      <c r="B50" s="64" t="s">
        <v>128</v>
      </c>
      <c r="C50" s="64"/>
      <c r="D50" s="64"/>
      <c r="E50" s="1"/>
    </row>
    <row r="51" spans="1:5" ht="12" customHeight="1">
      <c r="A51" s="1"/>
      <c r="B51" s="64" t="s">
        <v>129</v>
      </c>
      <c r="C51" s="64"/>
      <c r="D51" s="64"/>
      <c r="E51" s="1"/>
    </row>
    <row r="52" spans="1:5" ht="12" customHeight="1">
      <c r="A52" s="1"/>
      <c r="B52" s="64" t="s">
        <v>130</v>
      </c>
      <c r="C52" s="64"/>
      <c r="D52" s="64"/>
      <c r="E52" s="1"/>
    </row>
    <row r="53" spans="1:5" ht="12" customHeight="1">
      <c r="A53" s="1"/>
      <c r="B53" s="64" t="s">
        <v>131</v>
      </c>
      <c r="C53" s="64"/>
      <c r="D53" s="64"/>
      <c r="E53" s="1"/>
    </row>
    <row r="54" spans="1:5" ht="12" customHeight="1">
      <c r="A54" s="1"/>
      <c r="B54" s="64" t="s">
        <v>269</v>
      </c>
      <c r="C54" s="64"/>
      <c r="D54" s="64"/>
      <c r="E54" s="1"/>
    </row>
    <row r="55" spans="1:5" ht="12" customHeight="1">
      <c r="A55" s="1"/>
      <c r="B55" s="64" t="s">
        <v>270</v>
      </c>
      <c r="C55" s="64"/>
      <c r="D55" s="64"/>
      <c r="E55" s="1"/>
    </row>
    <row r="56" spans="1:5" ht="12" customHeight="1">
      <c r="A56" s="1"/>
      <c r="B56" s="64" t="s">
        <v>271</v>
      </c>
      <c r="C56" s="64"/>
      <c r="D56" s="64"/>
      <c r="E56" s="1"/>
    </row>
    <row r="57" spans="1:5" ht="12" customHeight="1">
      <c r="A57" s="1"/>
      <c r="B57" s="64" t="s">
        <v>272</v>
      </c>
      <c r="C57" s="64"/>
      <c r="D57" s="64"/>
      <c r="E57" s="1"/>
    </row>
    <row r="58" spans="1:5" ht="12" customHeight="1">
      <c r="A58" s="1"/>
      <c r="B58" s="64" t="s">
        <v>273</v>
      </c>
      <c r="C58" s="64"/>
      <c r="D58" s="64"/>
      <c r="E58" s="1"/>
    </row>
    <row r="59" spans="1:5" ht="12" customHeight="1">
      <c r="A59" s="1"/>
      <c r="B59" s="64" t="s">
        <v>274</v>
      </c>
      <c r="C59" s="64"/>
      <c r="D59" s="64"/>
      <c r="E59" s="1"/>
    </row>
    <row r="60" spans="1:5" ht="12" customHeight="1">
      <c r="A60" s="1"/>
      <c r="B60" s="64" t="s">
        <v>275</v>
      </c>
      <c r="C60" s="64"/>
      <c r="D60" s="64"/>
      <c r="E60" s="1"/>
    </row>
    <row r="61" spans="1:5" ht="12" customHeight="1">
      <c r="A61" s="1"/>
      <c r="B61" s="64" t="s">
        <v>276</v>
      </c>
      <c r="C61" s="64"/>
      <c r="D61" s="64"/>
      <c r="E61" s="1"/>
    </row>
    <row r="62" spans="1:5" ht="12" customHeight="1">
      <c r="A62" s="1"/>
      <c r="B62" s="64" t="s">
        <v>277</v>
      </c>
      <c r="C62" s="64"/>
      <c r="D62" s="64"/>
      <c r="E62" s="1"/>
    </row>
    <row r="63" spans="1:5" ht="12" customHeight="1">
      <c r="A63" s="1"/>
      <c r="B63" s="64" t="s">
        <v>278</v>
      </c>
      <c r="C63" s="64"/>
      <c r="D63" s="64"/>
      <c r="E63" s="1"/>
    </row>
    <row r="64" spans="1:5" ht="12" customHeight="1">
      <c r="A64" s="1"/>
      <c r="B64" s="64" t="s">
        <v>279</v>
      </c>
      <c r="C64" s="64"/>
      <c r="D64" s="64"/>
      <c r="E64" s="1"/>
    </row>
    <row r="65" spans="1:5" ht="12" customHeight="1">
      <c r="A65" s="1"/>
      <c r="B65" s="64" t="s">
        <v>280</v>
      </c>
      <c r="C65" s="64"/>
      <c r="D65" s="64"/>
      <c r="E65" s="1"/>
    </row>
    <row r="66" spans="1:5" ht="12" customHeight="1">
      <c r="A66" s="1"/>
      <c r="B66" s="64" t="s">
        <v>281</v>
      </c>
      <c r="C66" s="64"/>
      <c r="D66" s="64"/>
      <c r="E66" s="1"/>
    </row>
    <row r="67" spans="1:5" ht="12" customHeight="1">
      <c r="A67" s="1"/>
      <c r="B67" s="64" t="s">
        <v>282</v>
      </c>
      <c r="C67" s="64"/>
      <c r="D67" s="64"/>
      <c r="E67" s="1"/>
    </row>
    <row r="68" spans="1:5" ht="12" customHeight="1">
      <c r="A68" s="1"/>
      <c r="B68" s="64" t="s">
        <v>283</v>
      </c>
      <c r="C68" s="64"/>
      <c r="D68" s="64"/>
      <c r="E68" s="1"/>
    </row>
    <row r="69" spans="1:5" ht="12" customHeight="1">
      <c r="A69" s="1"/>
      <c r="B69" s="64" t="s">
        <v>284</v>
      </c>
      <c r="C69" s="64"/>
      <c r="D69" s="64"/>
      <c r="E69" s="1"/>
    </row>
    <row r="70" spans="1:5" ht="12" customHeight="1">
      <c r="A70" s="1"/>
      <c r="B70" s="64" t="s">
        <v>285</v>
      </c>
      <c r="C70" s="64"/>
      <c r="D70" s="64"/>
      <c r="E70" s="1"/>
    </row>
    <row r="71" spans="1:5" ht="12" customHeight="1">
      <c r="A71" s="1"/>
      <c r="B71" s="64" t="s">
        <v>286</v>
      </c>
      <c r="C71" s="64"/>
      <c r="D71" s="64"/>
      <c r="E71" s="1"/>
    </row>
    <row r="72" spans="1:5" ht="12" customHeight="1">
      <c r="A72" s="1"/>
      <c r="B72" s="64" t="s">
        <v>287</v>
      </c>
      <c r="C72" s="64"/>
      <c r="D72" s="64"/>
      <c r="E72" s="1"/>
    </row>
    <row r="73" spans="1:5" ht="12" customHeight="1">
      <c r="A73" s="1"/>
      <c r="B73" s="64" t="s">
        <v>288</v>
      </c>
      <c r="C73" s="64"/>
      <c r="D73" s="64"/>
      <c r="E73" s="1"/>
    </row>
    <row r="74" spans="1:5" ht="12" customHeight="1">
      <c r="A74" s="1"/>
      <c r="B74" s="64" t="s">
        <v>289</v>
      </c>
      <c r="C74" s="64"/>
      <c r="D74" s="64"/>
      <c r="E74" s="1"/>
    </row>
    <row r="75" spans="1:5" ht="12" customHeight="1">
      <c r="A75" s="1"/>
      <c r="B75" s="64" t="s">
        <v>290</v>
      </c>
      <c r="C75" s="64"/>
      <c r="D75" s="64"/>
      <c r="E75" s="1"/>
    </row>
    <row r="76" spans="1:5" ht="12" customHeight="1">
      <c r="A76" s="1"/>
      <c r="B76" s="64" t="s">
        <v>291</v>
      </c>
      <c r="C76" s="64"/>
      <c r="D76" s="64"/>
      <c r="E76" s="1"/>
    </row>
    <row r="77" spans="1:5" ht="12" customHeight="1">
      <c r="A77" s="1"/>
      <c r="B77" s="64" t="s">
        <v>292</v>
      </c>
      <c r="C77" s="64"/>
      <c r="D77" s="64"/>
      <c r="E77" s="1"/>
    </row>
    <row r="78" spans="1:5" ht="12" customHeight="1">
      <c r="A78" s="1"/>
      <c r="B78" s="64" t="s">
        <v>293</v>
      </c>
      <c r="C78" s="64"/>
      <c r="D78" s="64"/>
      <c r="E78" s="1"/>
    </row>
    <row r="79" spans="1:5" ht="12" customHeight="1">
      <c r="A79" s="1"/>
      <c r="B79" s="64" t="s">
        <v>294</v>
      </c>
      <c r="C79" s="64"/>
      <c r="D79" s="64"/>
      <c r="E79" s="1"/>
    </row>
    <row r="80" spans="1:5" ht="12" customHeight="1">
      <c r="A80" s="1"/>
      <c r="B80" s="64" t="s">
        <v>295</v>
      </c>
      <c r="C80" s="64"/>
      <c r="D80" s="64"/>
      <c r="E80" s="1"/>
    </row>
    <row r="81" spans="1:5" ht="12" customHeight="1">
      <c r="A81" s="1"/>
      <c r="B81" s="64" t="s">
        <v>296</v>
      </c>
      <c r="C81" s="64"/>
      <c r="D81" s="64"/>
      <c r="E81" s="1"/>
    </row>
    <row r="82" spans="1:5" ht="12" customHeight="1">
      <c r="A82" s="1"/>
      <c r="B82" s="64" t="s">
        <v>297</v>
      </c>
      <c r="C82" s="64"/>
      <c r="D82" s="64"/>
      <c r="E82" s="1"/>
    </row>
    <row r="83" spans="1:5" ht="12" customHeight="1">
      <c r="A83" s="1"/>
      <c r="B83" s="64" t="s">
        <v>298</v>
      </c>
      <c r="C83" s="64"/>
      <c r="D83" s="64"/>
      <c r="E83" s="1"/>
    </row>
    <row r="84" spans="1:5" ht="12" customHeight="1">
      <c r="A84" s="1"/>
      <c r="B84" s="64" t="s">
        <v>299</v>
      </c>
      <c r="C84" s="64"/>
      <c r="D84" s="64"/>
      <c r="E84" s="1"/>
    </row>
    <row r="85" spans="1:5" ht="12" customHeight="1">
      <c r="A85" s="1"/>
      <c r="B85" s="64" t="s">
        <v>300</v>
      </c>
      <c r="C85" s="64"/>
      <c r="D85" s="64"/>
      <c r="E85" s="1"/>
    </row>
    <row r="86" spans="1:5" ht="12" customHeight="1">
      <c r="A86" s="1"/>
      <c r="B86" s="64" t="s">
        <v>301</v>
      </c>
      <c r="C86" s="64"/>
      <c r="D86" s="64"/>
      <c r="E86" s="1"/>
    </row>
    <row r="87" spans="1:5" ht="12" customHeight="1">
      <c r="A87" s="1"/>
      <c r="B87" s="64" t="s">
        <v>302</v>
      </c>
      <c r="C87" s="64"/>
      <c r="D87" s="64"/>
      <c r="E87" s="1"/>
    </row>
    <row r="88" spans="1:5" ht="12" customHeight="1">
      <c r="A88" s="1"/>
      <c r="B88" s="64" t="s">
        <v>303</v>
      </c>
      <c r="C88" s="64"/>
      <c r="D88" s="64"/>
      <c r="E88" s="1"/>
    </row>
    <row r="89" spans="1:5" ht="12" customHeight="1">
      <c r="A89" s="1"/>
      <c r="B89" s="64" t="s">
        <v>304</v>
      </c>
      <c r="C89" s="64"/>
      <c r="D89" s="64"/>
      <c r="E89" s="1"/>
    </row>
    <row r="90" spans="1:5" ht="12" customHeight="1">
      <c r="A90" s="1"/>
      <c r="B90" s="64" t="s">
        <v>305</v>
      </c>
      <c r="C90" s="64"/>
      <c r="D90" s="64"/>
      <c r="E90" s="1"/>
    </row>
    <row r="91" spans="1:5" ht="12" customHeight="1">
      <c r="A91" s="1"/>
      <c r="B91" s="64" t="s">
        <v>306</v>
      </c>
      <c r="C91" s="64"/>
      <c r="D91" s="64"/>
      <c r="E91" s="1"/>
    </row>
    <row r="92" spans="1:5" ht="12" customHeight="1">
      <c r="A92" s="1"/>
      <c r="B92" s="64" t="s">
        <v>307</v>
      </c>
      <c r="C92" s="64"/>
      <c r="D92" s="64"/>
      <c r="E92" s="1"/>
    </row>
    <row r="93" spans="1:5" ht="12" customHeight="1">
      <c r="A93" s="1"/>
      <c r="B93" s="64" t="s">
        <v>308</v>
      </c>
      <c r="C93" s="64"/>
      <c r="D93" s="64"/>
      <c r="E93" s="1"/>
    </row>
    <row r="94" spans="1:5" ht="12" customHeight="1">
      <c r="A94" s="1"/>
      <c r="B94" s="64" t="s">
        <v>309</v>
      </c>
      <c r="C94" s="64"/>
      <c r="D94" s="64"/>
      <c r="E94" s="1"/>
    </row>
    <row r="95" spans="1:5" ht="12" customHeight="1">
      <c r="A95" s="1"/>
      <c r="B95" s="64" t="s">
        <v>310</v>
      </c>
      <c r="C95" s="64"/>
      <c r="D95" s="64"/>
      <c r="E95" s="1"/>
    </row>
    <row r="96" spans="1:5" ht="12" customHeight="1">
      <c r="A96" s="1"/>
      <c r="B96" s="64" t="s">
        <v>311</v>
      </c>
      <c r="C96" s="64"/>
      <c r="D96" s="64"/>
      <c r="E96" s="1"/>
    </row>
    <row r="97" spans="1:5" ht="12" customHeight="1">
      <c r="A97" s="1"/>
      <c r="B97" s="64" t="s">
        <v>312</v>
      </c>
      <c r="C97" s="64"/>
      <c r="D97" s="64"/>
      <c r="E97" s="1"/>
    </row>
    <row r="98" spans="1:5" ht="12" customHeight="1">
      <c r="A98" s="1"/>
      <c r="B98" s="64" t="s">
        <v>313</v>
      </c>
      <c r="C98" s="64"/>
      <c r="D98" s="64"/>
      <c r="E98" s="1"/>
    </row>
    <row r="99" spans="1:5" ht="12" customHeight="1">
      <c r="A99" s="1"/>
      <c r="B99" s="64" t="s">
        <v>314</v>
      </c>
      <c r="C99" s="64"/>
      <c r="D99" s="64"/>
      <c r="E99" s="1"/>
    </row>
    <row r="100" spans="1:5" ht="12" customHeight="1">
      <c r="A100" s="1"/>
      <c r="B100" s="64" t="s">
        <v>315</v>
      </c>
      <c r="C100" s="64"/>
      <c r="D100" s="64"/>
      <c r="E100" s="1"/>
    </row>
    <row r="101" spans="1:5" ht="12" customHeight="1">
      <c r="A101" s="1"/>
      <c r="B101" s="64" t="s">
        <v>316</v>
      </c>
      <c r="C101" s="64"/>
      <c r="D101" s="64"/>
      <c r="E101" s="1"/>
    </row>
    <row r="102" spans="1:5" ht="12" customHeight="1">
      <c r="A102" s="1"/>
      <c r="B102" s="64" t="s">
        <v>317</v>
      </c>
      <c r="C102" s="64"/>
      <c r="D102" s="64"/>
      <c r="E102" s="1"/>
    </row>
    <row r="103" spans="1:5" ht="12" customHeight="1">
      <c r="A103" s="1"/>
      <c r="B103" s="64" t="s">
        <v>318</v>
      </c>
      <c r="C103" s="64"/>
      <c r="D103" s="64"/>
      <c r="E103" s="1"/>
    </row>
    <row r="104" spans="1:5" ht="12" customHeight="1">
      <c r="A104" s="1"/>
      <c r="B104" s="1"/>
      <c r="C104" s="1"/>
      <c r="D104" s="1"/>
      <c r="E104" s="1"/>
    </row>
    <row r="105" spans="1:5" ht="12" customHeight="1">
      <c r="A105" s="1"/>
      <c r="B105" s="1"/>
      <c r="C105" s="1"/>
      <c r="D105" s="1"/>
      <c r="E105" s="1"/>
    </row>
  </sheetData>
  <sheetProtection sheet="1" objects="1" scenarios="1"/>
  <customSheetViews>
    <customSheetView guid="{86C03389-4201-46C5-89A4-1E328CDDBF1A}" showRuler="0">
      <selection activeCell="C4" sqref="C4"/>
      <pageMargins left="0.7" right="0.7" top="0.75" bottom="0.75" header="0.3" footer="0.3"/>
      <headerFooter alignWithMargins="0"/>
    </customSheetView>
  </customSheetViews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PFC-6800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'PFC-6800'!Print_Area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brianl</cp:lastModifiedBy>
  <cp:lastPrinted>2013-05-09T12:03:08Z</cp:lastPrinted>
  <dcterms:created xsi:type="dcterms:W3CDTF">2011-12-25T02:49:30Z</dcterms:created>
  <dcterms:modified xsi:type="dcterms:W3CDTF">2017-05-31T18:44:39Z</dcterms:modified>
</cp:coreProperties>
</file>