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F:\Tech Support\Fire Alarm\Battery Calcs Spreadsheets\Updated Battery Calcs\"/>
    </mc:Choice>
  </mc:AlternateContent>
  <xr:revisionPtr revIDLastSave="0" documentId="13_ncr:1_{B496BC6F-A624-4C91-947E-77478482803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SN-1000" sheetId="1" r:id="rId1"/>
    <sheet name="Device Database" sheetId="6" state="hidden" r:id="rId2"/>
    <sheet name="User Defined" sheetId="9" r:id="rId3"/>
  </sheets>
  <definedNames>
    <definedName name="Conv_Detectors">'Device Database'!$B$434:$B$440</definedName>
    <definedName name="Horn_Strobes">'Device Database'!$B$4:$B$172</definedName>
    <definedName name="Horns">'Device Database'!$B$356:$B$368</definedName>
    <definedName name="MiniHorns">'Device Database'!$B$394:$B$397</definedName>
    <definedName name="Other_Notification">'Device Database'!$B$401:$B$413</definedName>
    <definedName name="PLINK_Devices">'Device Database'!$B$444:$B$446</definedName>
    <definedName name="_xlnm.Print_Area" localSheetId="0">'PSN-1000'!$A$1:$J$292</definedName>
    <definedName name="SLC_Aux_Power">'Device Database'!$B$418:$B$430</definedName>
    <definedName name="Strobes">'Device Database'!$B$206:$B$344</definedName>
    <definedName name="User_Defined">'User Defined'!$B$4:$B$103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57" i="1" l="1"/>
  <c r="G57" i="1"/>
  <c r="I59" i="1" l="1"/>
  <c r="I58" i="1"/>
  <c r="G59" i="1"/>
  <c r="G58" i="1"/>
  <c r="H284" i="1"/>
  <c r="H283" i="1"/>
  <c r="H282" i="1"/>
  <c r="H281" i="1"/>
  <c r="H280" i="1"/>
  <c r="F284" i="1"/>
  <c r="F283" i="1"/>
  <c r="F282" i="1"/>
  <c r="F281" i="1"/>
  <c r="F280" i="1"/>
  <c r="H263" i="1"/>
  <c r="H262" i="1"/>
  <c r="H261" i="1"/>
  <c r="H260" i="1"/>
  <c r="H259" i="1"/>
  <c r="F263" i="1"/>
  <c r="F262" i="1"/>
  <c r="F261" i="1"/>
  <c r="F260" i="1"/>
  <c r="F259" i="1"/>
  <c r="H242" i="1"/>
  <c r="H241" i="1"/>
  <c r="H240" i="1"/>
  <c r="H239" i="1"/>
  <c r="H238" i="1"/>
  <c r="F242" i="1"/>
  <c r="F241" i="1"/>
  <c r="F240" i="1"/>
  <c r="F239" i="1"/>
  <c r="F238" i="1"/>
  <c r="H218" i="1"/>
  <c r="H217" i="1"/>
  <c r="H216" i="1"/>
  <c r="H215" i="1"/>
  <c r="H214" i="1"/>
  <c r="F218" i="1"/>
  <c r="F217" i="1"/>
  <c r="F216" i="1"/>
  <c r="F215" i="1"/>
  <c r="F214" i="1"/>
  <c r="H197" i="1"/>
  <c r="H196" i="1"/>
  <c r="H195" i="1"/>
  <c r="H194" i="1"/>
  <c r="H193" i="1"/>
  <c r="F197" i="1"/>
  <c r="F196" i="1"/>
  <c r="F195" i="1"/>
  <c r="F194" i="1"/>
  <c r="F193" i="1"/>
  <c r="H176" i="1"/>
  <c r="H175" i="1"/>
  <c r="H174" i="1"/>
  <c r="H173" i="1"/>
  <c r="H172" i="1"/>
  <c r="F176" i="1"/>
  <c r="F175" i="1"/>
  <c r="F174" i="1"/>
  <c r="F173" i="1"/>
  <c r="F172" i="1"/>
  <c r="I96" i="1"/>
  <c r="I97" i="1"/>
  <c r="I98" i="1"/>
  <c r="I99" i="1"/>
  <c r="I100" i="1"/>
  <c r="I101" i="1"/>
  <c r="I102" i="1"/>
  <c r="I103" i="1"/>
  <c r="I104" i="1"/>
  <c r="I105" i="1"/>
  <c r="I106" i="1"/>
  <c r="I107" i="1"/>
  <c r="G96" i="1"/>
  <c r="G97" i="1"/>
  <c r="G98" i="1"/>
  <c r="G99" i="1"/>
  <c r="G100" i="1"/>
  <c r="G101" i="1"/>
  <c r="G102" i="1"/>
  <c r="G103" i="1"/>
  <c r="G104" i="1"/>
  <c r="G105" i="1"/>
  <c r="G106" i="1"/>
  <c r="G107" i="1"/>
  <c r="I26" i="1"/>
  <c r="G26" i="1"/>
  <c r="I25" i="1"/>
  <c r="G25" i="1"/>
  <c r="B131" i="1"/>
  <c r="G131" i="1" s="1"/>
  <c r="G27" i="1" l="1"/>
  <c r="I27" i="1"/>
  <c r="I61" i="1" s="1"/>
  <c r="I131" i="1"/>
  <c r="I56" i="1" l="1"/>
  <c r="G56" i="1"/>
  <c r="I55" i="1"/>
  <c r="G55" i="1"/>
  <c r="I54" i="1"/>
  <c r="G54" i="1"/>
  <c r="I53" i="1"/>
  <c r="G53" i="1"/>
  <c r="I52" i="1"/>
  <c r="G52" i="1"/>
  <c r="I51" i="1"/>
  <c r="G51" i="1"/>
  <c r="I50" i="1"/>
  <c r="G50" i="1"/>
  <c r="I49" i="1"/>
  <c r="G49" i="1"/>
  <c r="I48" i="1"/>
  <c r="G48" i="1"/>
  <c r="F139" i="1" l="1"/>
  <c r="F140" i="1"/>
  <c r="F141" i="1"/>
  <c r="F142" i="1"/>
  <c r="F143" i="1"/>
  <c r="I130" i="1"/>
  <c r="G130" i="1"/>
  <c r="I129" i="1"/>
  <c r="G129" i="1"/>
  <c r="I128" i="1"/>
  <c r="G128" i="1"/>
  <c r="I127" i="1"/>
  <c r="G127" i="1"/>
  <c r="I126" i="1"/>
  <c r="G126" i="1"/>
  <c r="I125" i="1"/>
  <c r="G125" i="1"/>
  <c r="I124" i="1"/>
  <c r="G124" i="1"/>
  <c r="I123" i="1"/>
  <c r="G123" i="1"/>
  <c r="I122" i="1"/>
  <c r="G122" i="1"/>
  <c r="I121" i="1"/>
  <c r="G121" i="1"/>
  <c r="I120" i="1"/>
  <c r="G120" i="1"/>
  <c r="I119" i="1"/>
  <c r="G119" i="1"/>
  <c r="I118" i="1"/>
  <c r="G118" i="1"/>
  <c r="I117" i="1"/>
  <c r="G117" i="1"/>
  <c r="I116" i="1"/>
  <c r="G116" i="1"/>
  <c r="I115" i="1"/>
  <c r="G115" i="1"/>
  <c r="I114" i="1"/>
  <c r="G114" i="1"/>
  <c r="I111" i="1"/>
  <c r="G111" i="1"/>
  <c r="I110" i="1"/>
  <c r="G110" i="1"/>
  <c r="I109" i="1"/>
  <c r="G109" i="1"/>
  <c r="I108" i="1"/>
  <c r="G108" i="1"/>
  <c r="I95" i="1"/>
  <c r="G95" i="1"/>
  <c r="I91" i="1"/>
  <c r="G91" i="1"/>
  <c r="I90" i="1"/>
  <c r="G90" i="1"/>
  <c r="I89" i="1"/>
  <c r="G89" i="1"/>
  <c r="I88" i="1"/>
  <c r="G88" i="1"/>
  <c r="I87" i="1"/>
  <c r="G87" i="1"/>
  <c r="I86" i="1"/>
  <c r="G86" i="1"/>
  <c r="I85" i="1"/>
  <c r="G85" i="1"/>
  <c r="I84" i="1"/>
  <c r="G84" i="1"/>
  <c r="I83" i="1"/>
  <c r="G83" i="1"/>
  <c r="I82" i="1"/>
  <c r="G82" i="1"/>
  <c r="I81" i="1"/>
  <c r="G81" i="1"/>
  <c r="I80" i="1"/>
  <c r="G80" i="1"/>
  <c r="I79" i="1"/>
  <c r="G79" i="1"/>
  <c r="I78" i="1"/>
  <c r="G78" i="1"/>
  <c r="I77" i="1"/>
  <c r="G77" i="1"/>
  <c r="I76" i="1"/>
  <c r="G76" i="1"/>
  <c r="I75" i="1"/>
  <c r="G75" i="1"/>
  <c r="I74" i="1"/>
  <c r="G74" i="1"/>
  <c r="I73" i="1"/>
  <c r="G73" i="1"/>
  <c r="I72" i="1"/>
  <c r="G72" i="1"/>
  <c r="I71" i="1"/>
  <c r="G71" i="1"/>
  <c r="I70" i="1"/>
  <c r="G70" i="1"/>
  <c r="I69" i="1"/>
  <c r="G69" i="1"/>
  <c r="I68" i="1"/>
  <c r="G68" i="1"/>
  <c r="I67" i="1"/>
  <c r="G67" i="1"/>
  <c r="I66" i="1"/>
  <c r="G66" i="1"/>
  <c r="I132" i="1" l="1"/>
  <c r="G132" i="1"/>
  <c r="I38" i="1" l="1"/>
  <c r="G38" i="1"/>
  <c r="I37" i="1"/>
  <c r="G37" i="1"/>
  <c r="D255" i="1" l="1"/>
  <c r="D234" i="1"/>
  <c r="D210" i="1"/>
  <c r="D189" i="1"/>
  <c r="D168" i="1"/>
  <c r="D276" i="1"/>
  <c r="I47" i="1"/>
  <c r="G47" i="1"/>
  <c r="B290" i="1" l="1"/>
  <c r="B269" i="1"/>
  <c r="B248" i="1"/>
  <c r="B224" i="1"/>
  <c r="B203" i="1"/>
  <c r="B182" i="1"/>
  <c r="F138" i="1" l="1"/>
  <c r="D142" i="1"/>
  <c r="D141" i="1"/>
  <c r="D140" i="1"/>
  <c r="D139" i="1"/>
  <c r="D138" i="1"/>
  <c r="D143" i="1"/>
  <c r="C143" i="1"/>
  <c r="C142" i="1"/>
  <c r="C141" i="1"/>
  <c r="C140" i="1"/>
  <c r="C139" i="1"/>
  <c r="C138" i="1"/>
  <c r="C274" i="1"/>
  <c r="C253" i="1"/>
  <c r="C232" i="1"/>
  <c r="C208" i="1"/>
  <c r="C187" i="1"/>
  <c r="C166" i="1"/>
  <c r="I20" i="1"/>
  <c r="I21" i="1" s="1"/>
  <c r="I147" i="1" s="1"/>
  <c r="G20" i="1"/>
  <c r="G21" i="1" s="1"/>
  <c r="G147" i="1" s="1"/>
  <c r="I281" i="1"/>
  <c r="I282" i="1"/>
  <c r="I283" i="1"/>
  <c r="I284" i="1"/>
  <c r="G281" i="1"/>
  <c r="G282" i="1"/>
  <c r="G283" i="1"/>
  <c r="G284" i="1"/>
  <c r="I280" i="1"/>
  <c r="G280" i="1"/>
  <c r="I260" i="1"/>
  <c r="I261" i="1"/>
  <c r="I262" i="1"/>
  <c r="I263" i="1"/>
  <c r="G260" i="1"/>
  <c r="G261" i="1"/>
  <c r="G262" i="1"/>
  <c r="G263" i="1"/>
  <c r="I259" i="1"/>
  <c r="G259" i="1"/>
  <c r="I239" i="1"/>
  <c r="I240" i="1"/>
  <c r="I241" i="1"/>
  <c r="I242" i="1"/>
  <c r="G239" i="1"/>
  <c r="G240" i="1"/>
  <c r="G241" i="1"/>
  <c r="G242" i="1"/>
  <c r="I238" i="1"/>
  <c r="G238" i="1"/>
  <c r="I215" i="1"/>
  <c r="I216" i="1"/>
  <c r="I217" i="1"/>
  <c r="I218" i="1"/>
  <c r="G215" i="1"/>
  <c r="G216" i="1"/>
  <c r="G217" i="1"/>
  <c r="G218" i="1"/>
  <c r="I214" i="1"/>
  <c r="G214" i="1"/>
  <c r="I194" i="1"/>
  <c r="I195" i="1"/>
  <c r="I196" i="1"/>
  <c r="I197" i="1"/>
  <c r="G194" i="1"/>
  <c r="G195" i="1"/>
  <c r="G196" i="1"/>
  <c r="G197" i="1"/>
  <c r="I193" i="1"/>
  <c r="G193" i="1"/>
  <c r="I173" i="1"/>
  <c r="I174" i="1"/>
  <c r="I175" i="1"/>
  <c r="I176" i="1"/>
  <c r="G173" i="1"/>
  <c r="G174" i="1"/>
  <c r="G175" i="1"/>
  <c r="G176" i="1"/>
  <c r="I172" i="1"/>
  <c r="G172" i="1"/>
  <c r="I45" i="1"/>
  <c r="G45" i="1"/>
  <c r="I30" i="1"/>
  <c r="G30" i="1"/>
  <c r="G61" i="1" s="1"/>
  <c r="G36" i="1"/>
  <c r="I36" i="1"/>
  <c r="D153" i="1"/>
  <c r="I33" i="1"/>
  <c r="G33" i="1"/>
  <c r="I32" i="1"/>
  <c r="G32" i="1"/>
  <c r="I46" i="1"/>
  <c r="G46" i="1"/>
  <c r="I44" i="1"/>
  <c r="G44" i="1"/>
  <c r="I43" i="1"/>
  <c r="G43" i="1"/>
  <c r="I42" i="1"/>
  <c r="G42" i="1"/>
  <c r="I41" i="1"/>
  <c r="G41" i="1"/>
  <c r="I40" i="1"/>
  <c r="G40" i="1"/>
  <c r="I39" i="1"/>
  <c r="G39" i="1"/>
  <c r="D151" i="1"/>
  <c r="D152" i="1" s="1"/>
  <c r="I161" i="1"/>
  <c r="G161" i="1"/>
  <c r="I289" i="1"/>
  <c r="G289" i="1"/>
  <c r="I288" i="1"/>
  <c r="G288" i="1"/>
  <c r="I287" i="1"/>
  <c r="G287" i="1"/>
  <c r="I286" i="1"/>
  <c r="G286" i="1"/>
  <c r="I285" i="1"/>
  <c r="G285" i="1"/>
  <c r="F276" i="1"/>
  <c r="I271" i="1"/>
  <c r="I268" i="1"/>
  <c r="G268" i="1"/>
  <c r="I267" i="1"/>
  <c r="G267" i="1"/>
  <c r="I266" i="1"/>
  <c r="G266" i="1"/>
  <c r="I265" i="1"/>
  <c r="G265" i="1"/>
  <c r="I264" i="1"/>
  <c r="G264" i="1"/>
  <c r="F255" i="1"/>
  <c r="I250" i="1"/>
  <c r="I247" i="1"/>
  <c r="G247" i="1"/>
  <c r="I246" i="1"/>
  <c r="G246" i="1"/>
  <c r="I245" i="1"/>
  <c r="G245" i="1"/>
  <c r="I244" i="1"/>
  <c r="G244" i="1"/>
  <c r="I243" i="1"/>
  <c r="G243" i="1"/>
  <c r="F234" i="1"/>
  <c r="I229" i="1"/>
  <c r="I223" i="1"/>
  <c r="G223" i="1"/>
  <c r="I222" i="1"/>
  <c r="G222" i="1"/>
  <c r="G221" i="1"/>
  <c r="I220" i="1"/>
  <c r="G220" i="1"/>
  <c r="I219" i="1"/>
  <c r="G219" i="1"/>
  <c r="F210" i="1"/>
  <c r="I205" i="1"/>
  <c r="I35" i="1"/>
  <c r="G35" i="1"/>
  <c r="I156" i="1"/>
  <c r="I152" i="1"/>
  <c r="G152" i="1"/>
  <c r="F189" i="1"/>
  <c r="F168" i="1"/>
  <c r="I202" i="1"/>
  <c r="G202" i="1"/>
  <c r="I201" i="1"/>
  <c r="G201" i="1"/>
  <c r="I200" i="1"/>
  <c r="G200" i="1"/>
  <c r="I199" i="1"/>
  <c r="G199" i="1"/>
  <c r="I198" i="1"/>
  <c r="G198" i="1"/>
  <c r="I184" i="1"/>
  <c r="I177" i="1"/>
  <c r="I178" i="1"/>
  <c r="I179" i="1"/>
  <c r="I180" i="1"/>
  <c r="I181" i="1"/>
  <c r="G177" i="1"/>
  <c r="G178" i="1"/>
  <c r="G179" i="1"/>
  <c r="G180" i="1"/>
  <c r="G181" i="1"/>
  <c r="I163" i="1"/>
  <c r="I31" i="1"/>
  <c r="I34" i="1"/>
  <c r="G31" i="1"/>
  <c r="G34" i="1"/>
  <c r="G224" i="1" l="1"/>
  <c r="G140" i="1" s="1"/>
  <c r="G203" i="1"/>
  <c r="G139" i="1" s="1"/>
  <c r="G290" i="1"/>
  <c r="G143" i="1" s="1"/>
  <c r="G182" i="1"/>
  <c r="G138" i="1" s="1"/>
  <c r="G269" i="1"/>
  <c r="G142" i="1" s="1"/>
  <c r="G248" i="1"/>
  <c r="G141" i="1" s="1"/>
  <c r="G148" i="1"/>
  <c r="I148" i="1"/>
  <c r="I203" i="1"/>
  <c r="I139" i="1" s="1"/>
  <c r="I182" i="1"/>
  <c r="I138" i="1" s="1"/>
  <c r="I269" i="1"/>
  <c r="I142" i="1" s="1"/>
  <c r="I149" i="1"/>
  <c r="G149" i="1"/>
  <c r="G255" i="1"/>
  <c r="H255" i="1" s="1"/>
  <c r="G234" i="1"/>
  <c r="H234" i="1" s="1"/>
  <c r="I248" i="1"/>
  <c r="I141" i="1" s="1"/>
  <c r="G189" i="1"/>
  <c r="H189" i="1" s="1"/>
  <c r="G276" i="1"/>
  <c r="H276" i="1" s="1"/>
  <c r="G168" i="1"/>
  <c r="H168" i="1" s="1"/>
  <c r="G210" i="1"/>
  <c r="H210" i="1" s="1"/>
  <c r="I290" i="1"/>
  <c r="I143" i="1" s="1"/>
  <c r="I224" i="1"/>
  <c r="I140" i="1" s="1"/>
  <c r="I144" i="1" l="1"/>
  <c r="I150" i="1" s="1"/>
  <c r="I151" i="1" s="1"/>
  <c r="I153" i="1" s="1"/>
  <c r="G144" i="1"/>
  <c r="G150" i="1" s="1"/>
  <c r="G151" i="1" s="1"/>
  <c r="G153" i="1" s="1"/>
  <c r="I155" i="1" l="1"/>
  <c r="L137" i="1" s="1"/>
  <c r="I157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Terry@PotterSignal</author>
    <author>Craig Summers</author>
  </authors>
  <commentList>
    <comment ref="I156" authorId="0" shapeId="0" xr:uid="{8DCA86F9-1194-44EC-B852-BB6800B218C8}">
      <text>
        <r>
          <rPr>
            <b/>
            <sz val="9"/>
            <color indexed="81"/>
            <rFont val="Tahoma"/>
            <family val="2"/>
          </rPr>
          <t>10.6.7.2.1 NFPA 72</t>
        </r>
        <r>
          <rPr>
            <sz val="9"/>
            <color indexed="81"/>
            <rFont val="Tahoma"/>
            <family val="2"/>
          </rPr>
          <t xml:space="preserve">
Battery calculation shall include a 20% safety margin to the calculated amp-hour rating.
</t>
        </r>
      </text>
    </comment>
    <comment ref="I168" authorId="1" shapeId="0" xr:uid="{00000000-0006-0000-0000-000001000000}">
      <text>
        <r>
          <rPr>
            <sz val="9"/>
            <color indexed="81"/>
            <rFont val="Tahoma"/>
            <family val="2"/>
          </rPr>
          <t xml:space="preserve">Enter the lowest minimum voltage required to operate any of the devices on this circuit.
</t>
        </r>
      </text>
    </comment>
    <comment ref="I189" authorId="1" shapeId="0" xr:uid="{00000000-0006-0000-0000-000002000000}">
      <text>
        <r>
          <rPr>
            <sz val="9"/>
            <color indexed="81"/>
            <rFont val="Tahoma"/>
            <family val="2"/>
          </rPr>
          <t xml:space="preserve">Enter the lowest minimum voltage required to operate any of the devices on this circuit.
</t>
        </r>
      </text>
    </comment>
    <comment ref="I210" authorId="1" shapeId="0" xr:uid="{00000000-0006-0000-0000-000003000000}">
      <text>
        <r>
          <rPr>
            <sz val="9"/>
            <color indexed="81"/>
            <rFont val="Tahoma"/>
            <family val="2"/>
          </rPr>
          <t xml:space="preserve">Enter the lowest minimum voltage required to operate any of the devices on this circuit.
</t>
        </r>
      </text>
    </comment>
    <comment ref="I234" authorId="1" shapeId="0" xr:uid="{00000000-0006-0000-0000-000004000000}">
      <text>
        <r>
          <rPr>
            <sz val="9"/>
            <color indexed="81"/>
            <rFont val="Tahoma"/>
            <family val="2"/>
          </rPr>
          <t xml:space="preserve">Enter the lowest minimum voltage required to operate any of the devices on this circuit.
</t>
        </r>
      </text>
    </comment>
    <comment ref="I255" authorId="1" shapeId="0" xr:uid="{00000000-0006-0000-0000-000005000000}">
      <text>
        <r>
          <rPr>
            <sz val="9"/>
            <color indexed="81"/>
            <rFont val="Tahoma"/>
            <family val="2"/>
          </rPr>
          <t xml:space="preserve">Enter the lowest minimum voltage required to operate any of the devices on this circuit.
</t>
        </r>
      </text>
    </comment>
    <comment ref="I276" authorId="1" shapeId="0" xr:uid="{00000000-0006-0000-0000-000006000000}">
      <text>
        <r>
          <rPr>
            <sz val="9"/>
            <color indexed="81"/>
            <rFont val="Tahoma"/>
            <family val="2"/>
          </rPr>
          <t xml:space="preserve">Enter the lowest minimum voltage required to operate any of the devices on this circuit.
</t>
        </r>
      </text>
    </comment>
  </commentList>
</comments>
</file>

<file path=xl/sharedStrings.xml><?xml version="1.0" encoding="utf-8"?>
<sst xmlns="http://schemas.openxmlformats.org/spreadsheetml/2006/main" count="988" uniqueCount="758">
  <si>
    <t>Qty</t>
  </si>
  <si>
    <t>Part #</t>
  </si>
  <si>
    <t>*</t>
  </si>
  <si>
    <t>Standby</t>
  </si>
  <si>
    <t>Alarm</t>
  </si>
  <si>
    <t>Actual Ohms</t>
  </si>
  <si>
    <t xml:space="preserve">Project Name: </t>
  </si>
  <si>
    <t xml:space="preserve">Standby Hours: </t>
  </si>
  <si>
    <t xml:space="preserve">Alarm Mins: </t>
  </si>
  <si>
    <t xml:space="preserve">Date: </t>
  </si>
  <si>
    <t xml:space="preserve">Location: </t>
  </si>
  <si>
    <t xml:space="preserve">Model #: </t>
  </si>
  <si>
    <t>P-LINK (RS-485)</t>
  </si>
  <si>
    <t>PSN-1000(E)</t>
  </si>
  <si>
    <t>LCD Annunciator</t>
  </si>
  <si>
    <t>Power Expander</t>
  </si>
  <si>
    <t>Use</t>
  </si>
  <si>
    <t>Ohms/1000ft</t>
  </si>
  <si>
    <t>Length 1-Way</t>
  </si>
  <si>
    <t>Volts @ EOL</t>
  </si>
  <si>
    <t>NAC 1</t>
  </si>
  <si>
    <t>Ckt</t>
  </si>
  <si>
    <t>Each</t>
  </si>
  <si>
    <t>Total</t>
  </si>
  <si>
    <t xml:space="preserve">Total Standby: </t>
  </si>
  <si>
    <t xml:space="preserve">Total Alarm: </t>
  </si>
  <si>
    <t xml:space="preserve">Required Battery AmpHours: </t>
  </si>
  <si>
    <t xml:space="preserve">Battery AmpHours Provided: </t>
  </si>
  <si>
    <t>Description</t>
  </si>
  <si>
    <t xml:space="preserve">Max Panel Current (amps): </t>
  </si>
  <si>
    <t>PSA</t>
  </si>
  <si>
    <t>PSHA</t>
  </si>
  <si>
    <t>RHA</t>
  </si>
  <si>
    <t>FHA</t>
  </si>
  <si>
    <t>MCM</t>
  </si>
  <si>
    <t>SCM-4</t>
  </si>
  <si>
    <t>DCM-4</t>
  </si>
  <si>
    <t>TRM-4</t>
  </si>
  <si>
    <t>Analog Photo Smoke</t>
  </si>
  <si>
    <t>Analog Photo Smoke/Heat</t>
  </si>
  <si>
    <t>Analog Rate of Rise Heat</t>
  </si>
  <si>
    <t>Analog Fixed Temp Heat</t>
  </si>
  <si>
    <t>Mini Contact Input Module</t>
  </si>
  <si>
    <t>Single Contact Input Module</t>
  </si>
  <si>
    <t>Dual Contact Input Module</t>
  </si>
  <si>
    <t>Twin Relay Output Module</t>
  </si>
  <si>
    <t>Monitored Output Module</t>
  </si>
  <si>
    <t>Detector Base w/Relay</t>
  </si>
  <si>
    <t>Detector Base w/Sounder</t>
  </si>
  <si>
    <t xml:space="preserve">P-LINK Standby: </t>
  </si>
  <si>
    <t xml:space="preserve">P-LINK Alarm: </t>
  </si>
  <si>
    <t xml:space="preserve">SLC Standby: </t>
  </si>
  <si>
    <t xml:space="preserve">SLC Alarm: </t>
  </si>
  <si>
    <t xml:space="preserve">Total Combined Standby &amp; Alarm AmpHours Required: </t>
  </si>
  <si>
    <t xml:space="preserve">Panel ID: </t>
  </si>
  <si>
    <t>NAC Standby:</t>
  </si>
  <si>
    <t>NAC Alarm:</t>
  </si>
  <si>
    <t xml:space="preserve">Description: </t>
  </si>
  <si>
    <t>Standby (amps)</t>
  </si>
  <si>
    <t>Alarm (amps)</t>
  </si>
  <si>
    <t>#12 Solid</t>
  </si>
  <si>
    <t>#14 Solid</t>
  </si>
  <si>
    <t>#14 Stranded</t>
  </si>
  <si>
    <t>#16 Solid</t>
  </si>
  <si>
    <t>#16 Stranded</t>
  </si>
  <si>
    <t>#18 Solid</t>
  </si>
  <si>
    <t>#18 Stranded</t>
  </si>
  <si>
    <t>Unused</t>
  </si>
  <si>
    <t>City Tie</t>
  </si>
  <si>
    <t>Aux Power</t>
  </si>
  <si>
    <t>Wire Type</t>
  </si>
  <si>
    <t>Door Holders</t>
  </si>
  <si>
    <t>User Defined</t>
  </si>
  <si>
    <t>Horns</t>
  </si>
  <si>
    <t>SLC Aux Power</t>
  </si>
  <si>
    <t>Conv Detectors</t>
  </si>
  <si>
    <t>User Defined 1</t>
  </si>
  <si>
    <t>User Defined 2</t>
  </si>
  <si>
    <t>User Defined 3</t>
  </si>
  <si>
    <t>User Defined 4</t>
  </si>
  <si>
    <t>User Defined 5</t>
  </si>
  <si>
    <t>User Defined 6</t>
  </si>
  <si>
    <t>User Defined 7</t>
  </si>
  <si>
    <t>User Defined 8</t>
  </si>
  <si>
    <t>User Defined 9</t>
  </si>
  <si>
    <t>User Defined 10</t>
  </si>
  <si>
    <t>User Defined 11</t>
  </si>
  <si>
    <t>User Defined 12</t>
  </si>
  <si>
    <t>User Defined 13</t>
  </si>
  <si>
    <t>User Defined 14</t>
  </si>
  <si>
    <t>User Defined 15</t>
  </si>
  <si>
    <t>User Defined 16</t>
  </si>
  <si>
    <t>User Defined 17</t>
  </si>
  <si>
    <t>User Defined 18</t>
  </si>
  <si>
    <t>User Defined 19</t>
  </si>
  <si>
    <t>User Defined 20</t>
  </si>
  <si>
    <t>User Defined 21</t>
  </si>
  <si>
    <t>User Defined 22</t>
  </si>
  <si>
    <t>User Defined 23</t>
  </si>
  <si>
    <t>User Defined 24</t>
  </si>
  <si>
    <t>User Defined 25</t>
  </si>
  <si>
    <t>User Defined 26</t>
  </si>
  <si>
    <t>User Defined 27</t>
  </si>
  <si>
    <t>User Defined 28</t>
  </si>
  <si>
    <t>User Defined 29</t>
  </si>
  <si>
    <t>User Defined 30</t>
  </si>
  <si>
    <t>User Defined 31</t>
  </si>
  <si>
    <t>User Defined 32</t>
  </si>
  <si>
    <t>User Defined 33</t>
  </si>
  <si>
    <t>User Defined 34</t>
  </si>
  <si>
    <t>User Defined 35</t>
  </si>
  <si>
    <t>User Defined 36</t>
  </si>
  <si>
    <t>User Defined 37</t>
  </si>
  <si>
    <t>User Defined 38</t>
  </si>
  <si>
    <t>User Defined 39</t>
  </si>
  <si>
    <t>User Defined 40</t>
  </si>
  <si>
    <t>User Defined 41</t>
  </si>
  <si>
    <t>User Defined 42</t>
  </si>
  <si>
    <t>User Defined 43</t>
  </si>
  <si>
    <t>User Defined 44</t>
  </si>
  <si>
    <t>User Defined 45</t>
  </si>
  <si>
    <t>User Defined 46</t>
  </si>
  <si>
    <t>User Defined 47</t>
  </si>
  <si>
    <t>User Defined 48</t>
  </si>
  <si>
    <t>User Defined 49</t>
  </si>
  <si>
    <t>User Defined 50</t>
  </si>
  <si>
    <t>Circuit Devices</t>
  </si>
  <si>
    <t>Strobes</t>
  </si>
  <si>
    <t>Total Standby:</t>
  </si>
  <si>
    <t>Usage:</t>
  </si>
  <si>
    <t>Min Volts Req'd</t>
  </si>
  <si>
    <t xml:space="preserve">MAX Circuit Current (amps): </t>
  </si>
  <si>
    <t xml:space="preserve">NAC Source Voltage: </t>
  </si>
  <si>
    <t xml:space="preserve">Source Voltage Used (VDC): </t>
  </si>
  <si>
    <t>Potter SL-1224 Strobe 15cd</t>
  </si>
  <si>
    <t>Potter SL-1224 Strobe 35cd</t>
  </si>
  <si>
    <t>Potter SL-1224 Strobe 60cd</t>
  </si>
  <si>
    <t>Potter SL-1224 Strobe 75cd</t>
  </si>
  <si>
    <t>Potter SL-1224 Strobe 95cd</t>
  </si>
  <si>
    <t>Potter SL-1224 Strobe 110cd</t>
  </si>
  <si>
    <t>Potter SL-24H Strobe 95cd</t>
  </si>
  <si>
    <t>Potter SL-24H Strobe 110cd</t>
  </si>
  <si>
    <t>Potter SL-24H Strobe 135cd</t>
  </si>
  <si>
    <t>Potter SL-24H Strobe 150cd</t>
  </si>
  <si>
    <t>Potter SL-24H Strobe 177cd</t>
  </si>
  <si>
    <t>Potter SL-24H Strobe 185cd</t>
  </si>
  <si>
    <t>Potter H-1224 Horn, Med db</t>
  </si>
  <si>
    <t>Horn Strobes</t>
  </si>
  <si>
    <t>MiniHorns</t>
  </si>
  <si>
    <t>Lookup Type</t>
  </si>
  <si>
    <t>Notification</t>
  </si>
  <si>
    <t>Conventional Zone Input Mod</t>
  </si>
  <si>
    <t>Doors (Low AC Drop)</t>
  </si>
  <si>
    <t>Potter MH-12/24 MiniHorn</t>
  </si>
  <si>
    <t>Potter H-1224 Horn, Hi db</t>
  </si>
  <si>
    <t>Potter SH24C-3075110 30cd, Hi db</t>
  </si>
  <si>
    <t>Potter SH24C-3075110 75cd, Hi db</t>
  </si>
  <si>
    <t>Potter SH24C-3075110 110cd, Hi db</t>
  </si>
  <si>
    <t>Potter SH24C-177, 177cd, Hi db</t>
  </si>
  <si>
    <t>Potter H-1224 Horn, Lo db</t>
  </si>
  <si>
    <t>Potter SH24C-3075110 30cd, Lo db</t>
  </si>
  <si>
    <t>Potter SH24C-3075110 75cd, Lo db</t>
  </si>
  <si>
    <t>Potter SH24C-3075110 110cd, Lo db</t>
  </si>
  <si>
    <t>Potter SH24C-177, 177cd, Lo db</t>
  </si>
  <si>
    <t>ARB *</t>
  </si>
  <si>
    <t>ASB *</t>
  </si>
  <si>
    <t>MOM-4 *</t>
  </si>
  <si>
    <t>CIZM-4 *</t>
  </si>
  <si>
    <t>NAC 2</t>
  </si>
  <si>
    <t>AH Required:</t>
  </si>
  <si>
    <t xml:space="preserve"> AH Required:</t>
  </si>
  <si>
    <t>Potter SL24C-3075110 Strobe 30cd</t>
  </si>
  <si>
    <t>Potter SL24C-3075110 Strobe 75cd</t>
  </si>
  <si>
    <t>Potter SL24C-3075110 Strobe 110cd</t>
  </si>
  <si>
    <t>Potter SL24C-177 Strobe 177cd</t>
  </si>
  <si>
    <t>Potter SL-1224WP Strobe 15cd</t>
  </si>
  <si>
    <t>Potter SL-1224WP Strobe 35cd</t>
  </si>
  <si>
    <t>Potter SL-1224WP Strobe 60cd</t>
  </si>
  <si>
    <t>Potter SL-1224WP Strobe 75cd</t>
  </si>
  <si>
    <t>Potter SL-1224WP Strobe 95cd</t>
  </si>
  <si>
    <t>Potter SL-1224WP Strobe 110cd</t>
  </si>
  <si>
    <t>Potter SL-24H-WP Strobe 95cd</t>
  </si>
  <si>
    <t>Potter SL-24H-WP Strobe 110cd</t>
  </si>
  <si>
    <t>Potter SL-24H-WP Strobe 135cd</t>
  </si>
  <si>
    <t>Potter SL-24H-WP Strobe 150cd</t>
  </si>
  <si>
    <t>Potter SL-24H-WP Strobe 177cd</t>
  </si>
  <si>
    <t>Potter SL-24H-WP Strobe 185cd</t>
  </si>
  <si>
    <t>Potter SH-1224WP 15cd, Hi db</t>
  </si>
  <si>
    <t>Potter SH-1224WP 15cd, Med db</t>
  </si>
  <si>
    <t>Potter SH-1224WP 15cd, Lo db</t>
  </si>
  <si>
    <t>Potter SH-1224WP 60cd, Hi db</t>
  </si>
  <si>
    <t>Potter SH-1224WP 60cd, Med db</t>
  </si>
  <si>
    <t>Potter SH-1224WP 60cd, Lo db</t>
  </si>
  <si>
    <t>Potter SH-1224WP 75cd, Hi db</t>
  </si>
  <si>
    <t>Potter SH-1224WP 75cd, Med db</t>
  </si>
  <si>
    <t>Potter SH-1224WP 75cd, Lo db</t>
  </si>
  <si>
    <t>Potter SH-1224WP 95cd, Hi db</t>
  </si>
  <si>
    <t>Potter SH-1224WP 95cd, Med db</t>
  </si>
  <si>
    <t>Potter SH-1224WP 95cd, Lo db</t>
  </si>
  <si>
    <t>Potter SH-1224WP 110cd, Hi db</t>
  </si>
  <si>
    <t>Potter SH-1224WP 110cd, Med db</t>
  </si>
  <si>
    <t>Potter SH-1224WP 110cd, Lo db</t>
  </si>
  <si>
    <t>Potter SH-1224WP 35cd, Hi db</t>
  </si>
  <si>
    <t>Potter SH-1224WP 35cd, Med db</t>
  </si>
  <si>
    <t>Potter SH-1224WP 35cd, Lo db</t>
  </si>
  <si>
    <t>Potter SH-24H  95cd, Hi db</t>
  </si>
  <si>
    <t>Potter SH-24H  95cd, Med db</t>
  </si>
  <si>
    <t>Potter SH-24H  95cd, Lo db</t>
  </si>
  <si>
    <t>Potter SH-24H  110cd, Hi db</t>
  </si>
  <si>
    <t>Potter SH-24H  110cd, Med db</t>
  </si>
  <si>
    <t>Potter SH-24H  110cd, Lo db</t>
  </si>
  <si>
    <t>Potter SH-24H  135cd, Hi db</t>
  </si>
  <si>
    <t>Potter SH-24H  135cd, Med db</t>
  </si>
  <si>
    <t>Potter SH-24H  135cd, Lo db</t>
  </si>
  <si>
    <t>Potter SH-24H  150cd, Hi db</t>
  </si>
  <si>
    <t>Potter SH-24H  150cd, Med db</t>
  </si>
  <si>
    <t>Potter SH-24H  150cd, Lo db</t>
  </si>
  <si>
    <t>Potter SH-24H  177cd, Hi db</t>
  </si>
  <si>
    <t>Potter SH-24H  177cd, Med db</t>
  </si>
  <si>
    <t>Potter SH-24H  177cd, Lo db</t>
  </si>
  <si>
    <t>Potter SH-24H  185cd, Hi db</t>
  </si>
  <si>
    <t>Potter SH-24H  185cd, Med db</t>
  </si>
  <si>
    <t>Potter SH-24H  185cd, Lo db</t>
  </si>
  <si>
    <t>Potter SH-1224  15cd, Hi db</t>
  </si>
  <si>
    <t>Potter SH-1224  15cd, Med db</t>
  </si>
  <si>
    <t>Potter SH-1224  15cd, Lo db</t>
  </si>
  <si>
    <t>Potter SH-1224  35cd, Hi db</t>
  </si>
  <si>
    <t>Potter SH-1224  35cd, Med db</t>
  </si>
  <si>
    <t>Potter SH-1224  35cd, Lo db</t>
  </si>
  <si>
    <t>Potter SH-1224  60cd, Hi db</t>
  </si>
  <si>
    <t>Potter SH-1224  60cd, Med db</t>
  </si>
  <si>
    <t>Potter SH-1224  60cd, Lo db</t>
  </si>
  <si>
    <t>Potter SH-1224  75cd, Hi db</t>
  </si>
  <si>
    <t>Potter SH-1224  75cd, Med db</t>
  </si>
  <si>
    <t>Potter SH-1224  75cd, Lo db</t>
  </si>
  <si>
    <t>Potter SH-1224  95cd, Hi db</t>
  </si>
  <si>
    <t>Potter SH-1224  95cd, Med db</t>
  </si>
  <si>
    <t>Potter SH-1224  95cd, Lo db</t>
  </si>
  <si>
    <t>Potter SH-1224  110cd, Hi db</t>
  </si>
  <si>
    <t>Potter SH-1224  110cd, Med db</t>
  </si>
  <si>
    <t>Potter SH-1224  110cd, Lo db</t>
  </si>
  <si>
    <t>Potter SH-24H-WP  95cd, Hi db</t>
  </si>
  <si>
    <t>Potter SH-24H-WP  95cd, Med db</t>
  </si>
  <si>
    <t>Potter SH-24H-WP  95cd, Lo db</t>
  </si>
  <si>
    <t>Potter SH-24H-WP  110cd, Hi db</t>
  </si>
  <si>
    <t>Potter SH-24H-WP  110cd, Med db</t>
  </si>
  <si>
    <t>Potter SH-24H-WP  110cd, Lo db</t>
  </si>
  <si>
    <t>Potter SH-24H-WP  135cd, Hi db</t>
  </si>
  <si>
    <t>Potter SH-24H-WP  135cd, Med db</t>
  </si>
  <si>
    <t>Potter SH-24H-WP  135cd, Lo db</t>
  </si>
  <si>
    <t>Potter SH-24H-WP  150cd, Hi db</t>
  </si>
  <si>
    <t>Potter SH-24H-WP  150cd, Med db</t>
  </si>
  <si>
    <t>Potter SH-24H-WP  150cd, Lo db</t>
  </si>
  <si>
    <t>Potter SH-24H-WP  177cd, Hi db</t>
  </si>
  <si>
    <t>Potter SH-24H-WP  177cd, Med db</t>
  </si>
  <si>
    <t>Potter SH-24H-WP  177cd, Lo db</t>
  </si>
  <si>
    <t>Potter SH-24H-WP  185cd, Hi db</t>
  </si>
  <si>
    <t>Potter SH-24H-WP  185cd, Med db</t>
  </si>
  <si>
    <t>Potter SH-24H-WP  185cd, Lo db</t>
  </si>
  <si>
    <t>User Defined 51</t>
  </si>
  <si>
    <t>User Defined 52</t>
  </si>
  <si>
    <t>User Defined 53</t>
  </si>
  <si>
    <t>User Defined 54</t>
  </si>
  <si>
    <t>User Defined 55</t>
  </si>
  <si>
    <t>User Defined 56</t>
  </si>
  <si>
    <t>User Defined 57</t>
  </si>
  <si>
    <t>User Defined 58</t>
  </si>
  <si>
    <t>User Defined 59</t>
  </si>
  <si>
    <t>User Defined 60</t>
  </si>
  <si>
    <t>User Defined 61</t>
  </si>
  <si>
    <t>User Defined 62</t>
  </si>
  <si>
    <t>User Defined 63</t>
  </si>
  <si>
    <t>User Defined 64</t>
  </si>
  <si>
    <t>User Defined 65</t>
  </si>
  <si>
    <t>User Defined 66</t>
  </si>
  <si>
    <t>User Defined 67</t>
  </si>
  <si>
    <t>User Defined 68</t>
  </si>
  <si>
    <t>User Defined 69</t>
  </si>
  <si>
    <t>User Defined 70</t>
  </si>
  <si>
    <t>User Defined 71</t>
  </si>
  <si>
    <t>User Defined 72</t>
  </si>
  <si>
    <t>User Defined 73</t>
  </si>
  <si>
    <t>User Defined 74</t>
  </si>
  <si>
    <t>User Defined 75</t>
  </si>
  <si>
    <t>User Defined 76</t>
  </si>
  <si>
    <t>User Defined 77</t>
  </si>
  <si>
    <t>User Defined 78</t>
  </si>
  <si>
    <t>User Defined 79</t>
  </si>
  <si>
    <t>User Defined 80</t>
  </si>
  <si>
    <t>User Defined 81</t>
  </si>
  <si>
    <t>User Defined 82</t>
  </si>
  <si>
    <t>User Defined 83</t>
  </si>
  <si>
    <t>User Defined 84</t>
  </si>
  <si>
    <t>User Defined 85</t>
  </si>
  <si>
    <t>User Defined 86</t>
  </si>
  <si>
    <t>User Defined 87</t>
  </si>
  <si>
    <t>User Defined 88</t>
  </si>
  <si>
    <t>User Defined 89</t>
  </si>
  <si>
    <t>User Defined 90</t>
  </si>
  <si>
    <t>User Defined 91</t>
  </si>
  <si>
    <t>User Defined 92</t>
  </si>
  <si>
    <t>User Defined 93</t>
  </si>
  <si>
    <t>User Defined 94</t>
  </si>
  <si>
    <t>User Defined 95</t>
  </si>
  <si>
    <t>User Defined 96</t>
  </si>
  <si>
    <t>User Defined 97</t>
  </si>
  <si>
    <t>User Defined 98</t>
  </si>
  <si>
    <t>User Defined 99</t>
  </si>
  <si>
    <t>User Defined 100</t>
  </si>
  <si>
    <t>Potter DSD-P Duct Detector</t>
  </si>
  <si>
    <t>Potter ARB-6 Det Base w/Relay</t>
  </si>
  <si>
    <t>Potter CIZM-4 Conv Zone Class B</t>
  </si>
  <si>
    <t>Potter MOM-4 Output Module</t>
  </si>
  <si>
    <t>Other Notification</t>
  </si>
  <si>
    <t>Conventional Detectors</t>
  </si>
  <si>
    <t>Potter ASB Det Base w/Sounder</t>
  </si>
  <si>
    <t>Potter CIZM-4 Conv Zone Class A</t>
  </si>
  <si>
    <t>User Defined Parts</t>
  </si>
  <si>
    <t>SCI **</t>
  </si>
  <si>
    <t>AIB **</t>
  </si>
  <si>
    <t>**</t>
  </si>
  <si>
    <t>Requires Aux Power (Configure Below)</t>
  </si>
  <si>
    <t>SLC Devices</t>
  </si>
  <si>
    <t>to these bottom 5 rows</t>
  </si>
  <si>
    <t>User can add devices on the fly</t>
  </si>
  <si>
    <t>(No lookup function)</t>
  </si>
  <si>
    <t>NAC Circuits (See NAC Configuration below)</t>
  </si>
  <si>
    <t>NAC Circuit Configuration &amp; Voltage Drop</t>
  </si>
  <si>
    <t xml:space="preserve">Panel Standby: </t>
  </si>
  <si>
    <t xml:space="preserve">Panel Alarm: </t>
  </si>
  <si>
    <t>Battery Calculation Summary</t>
  </si>
  <si>
    <t xml:space="preserve">Panel Current: </t>
  </si>
  <si>
    <t xml:space="preserve">P-Link Current: </t>
  </si>
  <si>
    <t xml:space="preserve">SLC Device Current: </t>
  </si>
  <si>
    <t xml:space="preserve">NAC Circuit Current: </t>
  </si>
  <si>
    <t xml:space="preserve">Installed By: </t>
  </si>
  <si>
    <t xml:space="preserve">Designed By: </t>
  </si>
  <si>
    <t>(Current draws listed are 2400/3000HZ Temporal audible setting)</t>
  </si>
  <si>
    <t>Short Circuit Isolator (Class A)</t>
  </si>
  <si>
    <t>Detector Base w/Isolator (Class A)</t>
  </si>
  <si>
    <t>Current Draw from Install Manual</t>
  </si>
  <si>
    <t>(Maximum current draw on P-Link limited to 1 Amp)</t>
  </si>
  <si>
    <t>User assumes all responsibility to ensure the quantities and current draw values in this worksheet are accurate prior to submittal.</t>
  </si>
  <si>
    <t>SLC Loop Alarm LED Current</t>
  </si>
  <si>
    <t>NAC 3</t>
  </si>
  <si>
    <t>NAC 4</t>
  </si>
  <si>
    <t>NAC 5</t>
  </si>
  <si>
    <t>NAC 6</t>
  </si>
  <si>
    <t>NAC Circuit Configuration &amp; Voltage Drop (cont'd)</t>
  </si>
  <si>
    <t xml:space="preserve">SLC Type: </t>
  </si>
  <si>
    <t>Class B</t>
  </si>
  <si>
    <t>Class A</t>
  </si>
  <si>
    <t xml:space="preserve">SLC Loop Type: </t>
  </si>
  <si>
    <t>PSN-1000(E)
Battery &amp; Voltage Drop
Calculations</t>
  </si>
  <si>
    <t>Intelligent Power Expander</t>
  </si>
  <si>
    <t>PLINK Devices</t>
  </si>
  <si>
    <t>Potter HS-24, 15cd, Hi db</t>
  </si>
  <si>
    <t>Potter HS-24, 30cd, Hi db</t>
  </si>
  <si>
    <t>Potter HS-24, 60cd, Hi db</t>
  </si>
  <si>
    <t>Potter HS-24, 75cd, Hi db</t>
  </si>
  <si>
    <t>Potter HS-24, 110cd, Hi db</t>
  </si>
  <si>
    <t>Potter HS24-177,177cd, Hi db</t>
  </si>
  <si>
    <t>Potter CHS-24, 15cd, Hi db</t>
  </si>
  <si>
    <t>Potter CHS-24, 30cd, Hi db</t>
  </si>
  <si>
    <t>Potter CHS-24, 75cd, Hi db</t>
  </si>
  <si>
    <t>Potter CHS-24. 95cd, Hi db</t>
  </si>
  <si>
    <t>Potter CHS-24, 115cd, Hi db</t>
  </si>
  <si>
    <t>Potter CHS-24, 150cd, Hi db</t>
  </si>
  <si>
    <t>Potter CHS-24A, 15cd, Hi db</t>
  </si>
  <si>
    <t>Potter CHS-24A, 30cd, Hi db</t>
  </si>
  <si>
    <t>Potter CHS-24A, 60cd, Hi db</t>
  </si>
  <si>
    <t>Potter CHS-24A, 75cd, Hi db</t>
  </si>
  <si>
    <t>Potter CHS-24A, 110cd, Hi db</t>
  </si>
  <si>
    <t>Potter CHS-24B,CHS-24G,CHS-24R, 15cd, Hi db</t>
  </si>
  <si>
    <t>Potter CHS-24B,CHS-24G,CHS-24R, 30cd, Hi db</t>
  </si>
  <si>
    <t>Potter CHS-24B,CHS-24G,CHS-24R, 60cd, Hi db</t>
  </si>
  <si>
    <t>Potter CHS-24B,CHS-24G,CHS-24R, 75cd, Hi db</t>
  </si>
  <si>
    <t>Potter CHS-24B,CHS-24G,CHS-24R, 110cd, Hi db</t>
  </si>
  <si>
    <t>Potter CCHS-24A,CCHS-24B,CCHS-24G, 15cd, Hi db</t>
  </si>
  <si>
    <t>Potter CCHS-24A,CCHS-24B,CCHS-24G, 30cd, Hi db</t>
  </si>
  <si>
    <t>Potter CCHS-24A,CCHS-24B,CCHS-24G, 75cd, Hi db</t>
  </si>
  <si>
    <t>Potter CCHS-24A,CCHS-24B,CCHS-24G, 95cd, Hi db</t>
  </si>
  <si>
    <t>Potter CCHS-24A,CCHS-24B,CCHS-24G, 115cd, Hi db</t>
  </si>
  <si>
    <t>Potter CCHS-24R, 15cd, Hi db</t>
  </si>
  <si>
    <t>Potter CCHS-24R, 30cd, Hi db</t>
  </si>
  <si>
    <t>Potter CCHS-24R, 75cd, Hi db</t>
  </si>
  <si>
    <t>Potter CCHS-24R, 95cd, Hi db</t>
  </si>
  <si>
    <t>Potter CCHS-24R, 115cd, Hi db</t>
  </si>
  <si>
    <t>Potter HS-24-WP, HSLP-24-WP 75cd, Hi db</t>
  </si>
  <si>
    <t>Potter CHS-24A-WP,CHSLP-24A-WP 75cd, Hi db</t>
  </si>
  <si>
    <t>Potter S-24 Strobe, 15cd</t>
  </si>
  <si>
    <t>Potter S-24 Strobe, 30cd</t>
  </si>
  <si>
    <t>Potter S-24 Strobe, 60cd</t>
  </si>
  <si>
    <t>Potter S-24 Strobe, 75cd</t>
  </si>
  <si>
    <t>Potter S-24 Strobe, 110cd</t>
  </si>
  <si>
    <t>Potter S24-177 Strobe, 177cd</t>
  </si>
  <si>
    <t>Potter CS-24 Strobe, 15cd</t>
  </si>
  <si>
    <t>Potter CS-24 Strobe, 30cd</t>
  </si>
  <si>
    <t>Potter CS-24 Strobe, 75cd</t>
  </si>
  <si>
    <t>Potter CS-24 Strobe, 95cd</t>
  </si>
  <si>
    <t>Potter CS-24 Strobe, 115cd</t>
  </si>
  <si>
    <t>Potter CS-24 Strobe, 150cd</t>
  </si>
  <si>
    <t>Potter S-24-WP Strobe, 75cd</t>
  </si>
  <si>
    <t>Potter CS-24WA Strobe, 15cd</t>
  </si>
  <si>
    <t>Potter CS-24WA Strobe, 30cd</t>
  </si>
  <si>
    <t>Potter CS-24WA Strobe, 60cd</t>
  </si>
  <si>
    <t>Potter CS-24WA Strobe,75cd</t>
  </si>
  <si>
    <t>Potter CS-24WA Strobe,110cd</t>
  </si>
  <si>
    <t>Potter CS-24WB,CS-24WG,CS-24WR Strobe, 15cd</t>
  </si>
  <si>
    <t>Potter CS-24WB,CS-24WG,CS-24WR Strobe, 30cd</t>
  </si>
  <si>
    <t>Potter CS-24WB,CS-24WG,CS-24WR Strobe, 60cd</t>
  </si>
  <si>
    <t>Potter CS-24WB,CS-24WG,CS-24WR Strobe, 75cd</t>
  </si>
  <si>
    <t>Potter CS-24WB,CS-24WG,CS-24WR Strobe, 110cd</t>
  </si>
  <si>
    <t>Potter CCS-24A,CCS-24B,CCS-24G Strobe, 15cd</t>
  </si>
  <si>
    <t>Potter CCS-24A,CCS-24B,CCS-24G Strobe, 30cd</t>
  </si>
  <si>
    <t>Potter CCS-24A,CCS-24B,CCS-24G Strobe, 75cd</t>
  </si>
  <si>
    <t>Potter CCS-24A,CCS-24B,CCS-24G Strobe, 95cd</t>
  </si>
  <si>
    <t>Potter CCS-24A,CCS-24B,CCS-24G Strobe, 115cd</t>
  </si>
  <si>
    <t>Potter CCS-24R Strobe, 15cd</t>
  </si>
  <si>
    <t>Potter CCS-24R Strobe, 30cd</t>
  </si>
  <si>
    <t>Potter CCS-24R Strobe, 75cd</t>
  </si>
  <si>
    <t>Potter CCS-24R Strobe, 95cd</t>
  </si>
  <si>
    <t>Potter CCS-24R Strobe, 110cd</t>
  </si>
  <si>
    <t>Potter SPKSTR-24WLP, 15cd</t>
  </si>
  <si>
    <t>Potter SPKSTR-24WLP Strobe, 30cd</t>
  </si>
  <si>
    <t>Potter SPKSTR-24WLP Strobe, 60cd</t>
  </si>
  <si>
    <t>Potter SPKSTR-24WLP Strobe, 75cd</t>
  </si>
  <si>
    <t>Potter SPKSTR-24WLP Strobe, 110cd</t>
  </si>
  <si>
    <t>Potter SPKSTR-24CLP Strobe 15cd</t>
  </si>
  <si>
    <t>Potter SPKSTR-24CLP Strobe, 30cd</t>
  </si>
  <si>
    <t>Potter SPKSTR-24CLP Strobe, 75cd</t>
  </si>
  <si>
    <t>Potter SPKSTR-24CLP Strobe, 95cd</t>
  </si>
  <si>
    <t>Potter SPKSTR-24CLP Strobe, 115cd</t>
  </si>
  <si>
    <t>Potter CSPKSTR-24A Strobe, 15/75cd</t>
  </si>
  <si>
    <t>Potter CSPKSTR-24B Strobe, 15/75cd</t>
  </si>
  <si>
    <t>Potter CSPKSTR-24G Strobe, 15/75cd</t>
  </si>
  <si>
    <t>Potter CSPKSTR-24R Strobe, 15/75cd</t>
  </si>
  <si>
    <t>Gentex GES3-24 Strobe, 15cd</t>
  </si>
  <si>
    <t>Gentex GES3-24 Strobe, 30cd</t>
  </si>
  <si>
    <t>Gentex GES3-24 Strobe, 60cd</t>
  </si>
  <si>
    <t>Gentex GES3-24 Strobe, 75cd</t>
  </si>
  <si>
    <t>Gentex GES3-24 Strobe, 110cd</t>
  </si>
  <si>
    <t>Gentex GES24-177 Strobe, 177cd</t>
  </si>
  <si>
    <t>Gentex GCS24 Strobe, 15cd</t>
  </si>
  <si>
    <t>Gentex GCS24 Strobe, 30cd</t>
  </si>
  <si>
    <t>Gentex GCS24 Strobe, 75cd</t>
  </si>
  <si>
    <t>Gentex GCS24 Strobe, 95cd</t>
  </si>
  <si>
    <t>Gentex GCS24 Strobe, 115cd</t>
  </si>
  <si>
    <t>Gentex GCS24 Strobe, 150cd</t>
  </si>
  <si>
    <t>Gentex WGES24-75 Strobe, 75cd</t>
  </si>
  <si>
    <t>Gentex GESA24 Strobe, 15cd</t>
  </si>
  <si>
    <t>Gentex GESA24 Strobe, 30cd</t>
  </si>
  <si>
    <t>Gentex GESA24 Strobe, 60cd</t>
  </si>
  <si>
    <t>Gentex GESA24 Strobe,75cd</t>
  </si>
  <si>
    <t>Gentex GESA24 Strobe,110cd</t>
  </si>
  <si>
    <t>Gentex GESB24, GESG24, GESR24 Strobe, 15cd</t>
  </si>
  <si>
    <t>Gentex GESB24, GESG24, GESR24 Strobe, 30cd</t>
  </si>
  <si>
    <t>Gentex GESB24, GESG24, GESR24 Strobe, 60cd</t>
  </si>
  <si>
    <t>Gentex GESB24, GESG24, GESR24 Strobe, 75cd</t>
  </si>
  <si>
    <t>Gentex GESB24, GESG24, GESR24 Strobe, 110cd</t>
  </si>
  <si>
    <t>Gentex GCSA24, GCSB24, GCSG24 Strobe, 15cd</t>
  </si>
  <si>
    <t>Gentex GCSA24, GCSB24, GCSG24 Strobe, 30cd</t>
  </si>
  <si>
    <t>Gentex GCSA24, GCSB24, GCSG24 Strobe, 75cd</t>
  </si>
  <si>
    <t>Gentex GCSA24, GCSB24, GCSG24 Strobe, 95cd</t>
  </si>
  <si>
    <t>Gentex GCSA24, GCSB24, GCSG24 Strobe, 115cd</t>
  </si>
  <si>
    <t>Gentex GCSR24 Strobe, 15cd</t>
  </si>
  <si>
    <t>Gentex GCSR24 Strobe, 30cd</t>
  </si>
  <si>
    <t>Gentex GCSR24 Strobe, 75cd</t>
  </si>
  <si>
    <t>Gentex GCSR24 Strobe, 95cd</t>
  </si>
  <si>
    <t>Gentex GCSR24 Strobe, 110cd</t>
  </si>
  <si>
    <t>Gentex WGESA24 Strobe, 75cd</t>
  </si>
  <si>
    <t>Gentex WGESB24, WGESG24, WGESR24 Strobe, 75cd</t>
  </si>
  <si>
    <t>Gentex SSPK24WLP Strobe, 15cd</t>
  </si>
  <si>
    <t>Gentex SSPK24WLP Strobe, 30cd</t>
  </si>
  <si>
    <t>Gentex SSPK24WLP Strobe, 60cd</t>
  </si>
  <si>
    <t>Gentex SSPK24WLP Strobe, 75cd</t>
  </si>
  <si>
    <t>Gentex SSPK24WLP Strobe, 110cd</t>
  </si>
  <si>
    <t>Gentex SSPK24CLP Strobe, 15cd</t>
  </si>
  <si>
    <t>Gentex SSPK24CLP Strobe, 30cd</t>
  </si>
  <si>
    <t>Gentex SSPK24CLP Strobe, 75cd</t>
  </si>
  <si>
    <t>Gentex SSPK24CLP Strobe, 95cd</t>
  </si>
  <si>
    <t>Gentex SSPK24CLP Strobe, 115cd</t>
  </si>
  <si>
    <t>Gentex SSPKA24 Strobe, 15/75cd</t>
  </si>
  <si>
    <t>Gentex SSPKB24 Strobe, 15/75cd</t>
  </si>
  <si>
    <t>Gentex SSPKG24 Strobe, 15/75cd</t>
  </si>
  <si>
    <t>Gentex SSPKR24 Strobe, 15/75cd</t>
  </si>
  <si>
    <t>Gentex GEH24 Horn, High db</t>
  </si>
  <si>
    <t>Potter EH-24 Horn, High db</t>
  </si>
  <si>
    <t>Gentex GX93 Mini Horn</t>
  </si>
  <si>
    <t>DRV-50 LED Power</t>
  </si>
  <si>
    <t>RLY-5 Power</t>
  </si>
  <si>
    <t>LED-16 LED Power</t>
  </si>
  <si>
    <t>LED Annunciator</t>
  </si>
  <si>
    <t>LED Annunciator Power*</t>
  </si>
  <si>
    <t>RLY-5</t>
  </si>
  <si>
    <t>Relay Expander</t>
  </si>
  <si>
    <t>DRV-50</t>
  </si>
  <si>
    <t>LED Driver Module</t>
  </si>
  <si>
    <t>LED Driver Module LED Power*</t>
  </si>
  <si>
    <t>Relay Expander Power*</t>
  </si>
  <si>
    <t>FCB-1000</t>
  </si>
  <si>
    <t>Fire Communications Bridge</t>
  </si>
  <si>
    <t>FIB-1000</t>
  </si>
  <si>
    <t>Fiber Interface Board</t>
  </si>
  <si>
    <t>SPG-1000</t>
  </si>
  <si>
    <t>Serial Parallel Gateway</t>
  </si>
  <si>
    <t>RLY-5*</t>
  </si>
  <si>
    <t>DRV-50*</t>
  </si>
  <si>
    <t>DDA</t>
  </si>
  <si>
    <t>Addressable Duct Detector</t>
  </si>
  <si>
    <t>Potter LFH-24 LF Horn, Temporal 3 Normal db</t>
  </si>
  <si>
    <t>Potter LFH-24 LF Horn, Temporal 3 Loud db</t>
  </si>
  <si>
    <t>Potter LFH-24 LF Horn, Temporal 4 Normal db</t>
  </si>
  <si>
    <t>Potter LFH-24 LF Horn, Temporal 4 Loud db</t>
  </si>
  <si>
    <t>Gentex GHLF LF Horn, Temporal 3 Normal db</t>
  </si>
  <si>
    <t>Gentex GHLF LF Horn, Temporal 3 Loud db</t>
  </si>
  <si>
    <t>Gentex GHLF LF Horn, Temporal 4 Normal db</t>
  </si>
  <si>
    <t>Gentex GHLF LF Horn, Temporal 4 Loud db</t>
  </si>
  <si>
    <t>Analog Carbon Monoxide Detector</t>
  </si>
  <si>
    <t>PAD100-PSSA/PSDA</t>
  </si>
  <si>
    <t>PAD100-MIM</t>
  </si>
  <si>
    <t>Micro Input Module</t>
  </si>
  <si>
    <t>PAD100-SIM</t>
  </si>
  <si>
    <t>Single Input Module</t>
  </si>
  <si>
    <t>PAD100-DIM</t>
  </si>
  <si>
    <t>Dual Input Module</t>
  </si>
  <si>
    <t>PAD100-RM</t>
  </si>
  <si>
    <t>Relay Module</t>
  </si>
  <si>
    <t>PAD100-OROI</t>
  </si>
  <si>
    <t>One Relay One Input Module</t>
  </si>
  <si>
    <t>PAD100-TRTI</t>
  </si>
  <si>
    <t>Two Relay Two Input Module</t>
  </si>
  <si>
    <t>PAD100-ZM*</t>
  </si>
  <si>
    <t>Conventional Zone Module</t>
  </si>
  <si>
    <t>PAD100-NAC*</t>
  </si>
  <si>
    <t>Notification Appliance Circuit</t>
  </si>
  <si>
    <t>PAD100-SM</t>
  </si>
  <si>
    <t>Speaker Module</t>
  </si>
  <si>
    <t>Isolator Module</t>
  </si>
  <si>
    <t>PAD100-LED</t>
  </si>
  <si>
    <t>LED Module</t>
  </si>
  <si>
    <t>PAD100-LEDK</t>
  </si>
  <si>
    <t>Addressable LED w/ Key Switch</t>
  </si>
  <si>
    <t>PAD100-DRTS</t>
  </si>
  <si>
    <t>Duct Remote Test Switch</t>
  </si>
  <si>
    <t>PAD100-SB*</t>
  </si>
  <si>
    <t>PAD100-RB</t>
  </si>
  <si>
    <t>PAD100-SLCE-127</t>
  </si>
  <si>
    <t>CHS-24B-WP,CHS-24G-WP,CSH-24R-WP, 75cd, Hi db</t>
  </si>
  <si>
    <t>CHSLP-24B-WP,CHSLP-24G-WP,CHSLP-24R-WP, 75cd, Hi db</t>
  </si>
  <si>
    <t>Potter HP-25T MiniHorn, Syncable</t>
  </si>
  <si>
    <t>Potter MHT-1224 GX93 Mini Horn</t>
  </si>
  <si>
    <t>Potter PAD100-NAC Output Module</t>
  </si>
  <si>
    <t>Potter PAD100-ZM Conv Zone Module</t>
  </si>
  <si>
    <t>Potter PAD100-DUCTR Duct Det w/ Relay</t>
  </si>
  <si>
    <t>RA-6500 (R/F)</t>
  </si>
  <si>
    <t>RA-6075/R</t>
  </si>
  <si>
    <t>LED-16 (F)</t>
  </si>
  <si>
    <t xml:space="preserve">SLC Expander </t>
  </si>
  <si>
    <t>MC-1000</t>
  </si>
  <si>
    <t>Multi-Connect Module</t>
  </si>
  <si>
    <t>Potter PAD100-SB Sounder Base</t>
  </si>
  <si>
    <t xml:space="preserve">Device Addresses Used: </t>
  </si>
  <si>
    <t xml:space="preserve">Device Addresses Available: </t>
  </si>
  <si>
    <t>SLC Expander*</t>
  </si>
  <si>
    <t>PAD100-IB</t>
  </si>
  <si>
    <t>PAD100-IM</t>
  </si>
  <si>
    <t>Addressable Sounder Base</t>
  </si>
  <si>
    <t>Addressable Relay Base</t>
  </si>
  <si>
    <t>Addressable Isolator Base</t>
  </si>
  <si>
    <t>Potter LFHS-15 Temporal 3 Normal db</t>
  </si>
  <si>
    <t>Potter LFHS-15 Temporal 3 Loud db</t>
  </si>
  <si>
    <t>Potter LFHS-15 Temporal 4 Normal db</t>
  </si>
  <si>
    <t>Potter LFHS-15 Temporal 4 Loud db</t>
  </si>
  <si>
    <t>Potter LFHS-110 Temporal 3 Normal db</t>
  </si>
  <si>
    <t>Potter LFHS-110 Temporal 3 Loud db</t>
  </si>
  <si>
    <t>Potter LFHS-110 Temporal 4 Normal db</t>
  </si>
  <si>
    <t>Potter LFHS-110 Temporal 4 Loud db</t>
  </si>
  <si>
    <t>Potter LFHS-177 Temporal 3 Normal db</t>
  </si>
  <si>
    <t>Potter LFHS-177 Temporal 3 Loud db</t>
  </si>
  <si>
    <t>Potter LFHS-177 Temporal 4 Normal db</t>
  </si>
  <si>
    <t>Potter LFHS-177 Temporal 4 Loud db</t>
  </si>
  <si>
    <t>Gentex GHSLF-15 Temporal 3 Normal db</t>
  </si>
  <si>
    <t>Gentex GHSLF-15 Temporal 3 Loud db</t>
  </si>
  <si>
    <t>Gentex GHSLF-15 Temporal 4 Normal db</t>
  </si>
  <si>
    <t>Gentex GHSLF-15 Temporal 4 Loud db</t>
  </si>
  <si>
    <t>Gentex GHSLF-110 Temporal 3 Normal db</t>
  </si>
  <si>
    <t>Gentex GHSLF-110 Temporal 3 Loud db</t>
  </si>
  <si>
    <t>Gentex GHSLF-110 Temporal 4 Normal db</t>
  </si>
  <si>
    <t>Gentex GHSLF-110 Temporal 4 Loud db</t>
  </si>
  <si>
    <t>Gentex GHSLF-177 Temporal 3 Normal db</t>
  </si>
  <si>
    <t>Gentex GHSLF-177 Temporal 3 Loud db</t>
  </si>
  <si>
    <t>Gentex GHSLF-177 Temporal 4 Normal db</t>
  </si>
  <si>
    <t>Gentex GHSLF-177 Temporal 4 Loud db</t>
  </si>
  <si>
    <t>Clifford and Snell YL6 Explsn Proof Strobe</t>
  </si>
  <si>
    <t>Clifford and Snell YO6 Explsn Proof Sounder</t>
  </si>
  <si>
    <t>Clifford and Snell V6 Explsn Proof Strobe 5 Joule</t>
  </si>
  <si>
    <t>Clifford and Snell V6 Explsn Proof Strobe 10 Joule</t>
  </si>
  <si>
    <t>Clifford and Snell V6 Explsn Proof Strobe 20 Joule</t>
  </si>
  <si>
    <t>Potter PAD100-LFSB Sounder Base</t>
  </si>
  <si>
    <t>Class:</t>
  </si>
  <si>
    <t>Class</t>
  </si>
  <si>
    <r>
      <t xml:space="preserve">Potter CO-12/24 CO Detector </t>
    </r>
    <r>
      <rPr>
        <b/>
        <sz val="9"/>
        <color indexed="8"/>
        <rFont val="Calibri"/>
        <family val="2"/>
      </rPr>
      <t>(Obsolete)</t>
    </r>
  </si>
  <si>
    <t>Potter CPS-24 Photo Smoke Det</t>
  </si>
  <si>
    <r>
      <t xml:space="preserve">Potter PS-24 Photo Smoke Det </t>
    </r>
    <r>
      <rPr>
        <b/>
        <sz val="9"/>
        <color indexed="8"/>
        <rFont val="Calibri"/>
        <family val="2"/>
      </rPr>
      <t>(Obsolete)</t>
    </r>
  </si>
  <si>
    <t>Releasing</t>
  </si>
  <si>
    <t>Add. Duct Detector w/Relay</t>
  </si>
  <si>
    <t>Add. Pull Station Single/Dual Action</t>
  </si>
  <si>
    <t>NCF-1000</t>
  </si>
  <si>
    <t>NCE-1000</t>
  </si>
  <si>
    <t>Network Card Fiber</t>
  </si>
  <si>
    <t>Network Card Ethernet</t>
  </si>
  <si>
    <t>PAD-PD</t>
  </si>
  <si>
    <t>PAD-PHD</t>
  </si>
  <si>
    <t>PAD-HD</t>
  </si>
  <si>
    <t>PAD-CD</t>
  </si>
  <si>
    <t>PAD-DUCT</t>
  </si>
  <si>
    <t>PAD-DUCTR*</t>
  </si>
  <si>
    <t>NOHMI-SLCE-127**</t>
  </si>
  <si>
    <t>**REQUIRED IF USING NOHMI PROTOCOL SLC DEVICES</t>
  </si>
  <si>
    <t>*Only enter quantity if PLINK power is being used to power devices</t>
  </si>
  <si>
    <t>Max Load (amps)</t>
  </si>
  <si>
    <t>Addressable Power Supply</t>
  </si>
  <si>
    <t>Note: The cabinet will house two 8 AH or 18 AH batteries.  The charging circuit is rated for up to two 55 AH batteries.</t>
  </si>
  <si>
    <t>IM/IB/SCI/AIB Class B **</t>
  </si>
  <si>
    <t xml:space="preserve">Safety Margin: </t>
  </si>
  <si>
    <t xml:space="preserve">Efficiency Factor: </t>
  </si>
  <si>
    <t>#12 Stranded</t>
  </si>
  <si>
    <t>PAD-PCD</t>
  </si>
  <si>
    <t>PAD-PHCD</t>
  </si>
  <si>
    <t>IDC-6</t>
  </si>
  <si>
    <t>Initating Zone Expander</t>
  </si>
  <si>
    <t>Initating Zone Expander Power*</t>
  </si>
  <si>
    <t>AFC / ARC / IPA Series - PAD100/200</t>
  </si>
  <si>
    <t>Analog Smoke/Carbon Monoxide Detector</t>
  </si>
  <si>
    <t>Analog Smoke/Heat/Carbon Detector</t>
  </si>
  <si>
    <t>PAD100-LFSB*</t>
  </si>
  <si>
    <t>Addressable Low Frequency Sounder Base</t>
  </si>
  <si>
    <t>AFC / ARC / IPA Series - PAD300</t>
  </si>
  <si>
    <t>PAD300-PD</t>
  </si>
  <si>
    <t>PAD300-PD-I</t>
  </si>
  <si>
    <t>Analog Photo Smoke W/ Isolator</t>
  </si>
  <si>
    <t>PAD300-PHD</t>
  </si>
  <si>
    <t>PAD300-PHD-I</t>
  </si>
  <si>
    <t>Analog Photo Smoke/Heat/Isolater</t>
  </si>
  <si>
    <t>PAD300-HD</t>
  </si>
  <si>
    <t>PAD300-HD-I</t>
  </si>
  <si>
    <t>Analog Fixed Temp Heat W/ Isolator</t>
  </si>
  <si>
    <t>PAD300-CD</t>
  </si>
  <si>
    <t>PAD300-CD-I</t>
  </si>
  <si>
    <t>PAD300-PCD-I</t>
  </si>
  <si>
    <t>PAD300-PCD</t>
  </si>
  <si>
    <t>PAD300-PHCD</t>
  </si>
  <si>
    <t>PAD300-PHCD-I</t>
  </si>
  <si>
    <t>PAD300-DD</t>
  </si>
  <si>
    <t>PAD300-SB***</t>
  </si>
  <si>
    <t>PAD300-LFSB***</t>
  </si>
  <si>
    <t>PAD300-RB*</t>
  </si>
  <si>
    <t>PAD300-IB</t>
  </si>
  <si>
    <t>PFC-6000 / P Series</t>
  </si>
  <si>
    <t>APS-SA/APS-DA</t>
  </si>
  <si>
    <t>Addressable Pull Station Single/Dual Action</t>
  </si>
  <si>
    <t>See the installation manual for special considerations when installing IM, IB, AIB, SCI devices on Class B loops.</t>
  </si>
  <si>
    <t>***</t>
  </si>
  <si>
    <t>Requires Aux Sounder Base Power (Configure Below)</t>
  </si>
  <si>
    <t>CS-24A-WP,CS-24B-WP,CS-24G-WP,CS-24R-WP Strobe, 75cd</t>
  </si>
  <si>
    <t>CSLP-24A-WP,CS-24B-WP,CS-24G-WP,CS-24R-WP Strobe, 75cd</t>
  </si>
  <si>
    <t>Potter PDC-6-24 Bell</t>
  </si>
  <si>
    <t>Potter PDC-8-24 Bell</t>
  </si>
  <si>
    <t>Potter PDC-10-24 Bell</t>
  </si>
  <si>
    <r>
      <t xml:space="preserve">Potter MBA-246 Bell </t>
    </r>
    <r>
      <rPr>
        <b/>
        <sz val="9"/>
        <color rgb="FF000000"/>
        <rFont val="Calibri"/>
        <family val="2"/>
      </rPr>
      <t>(Obsolete)</t>
    </r>
  </si>
  <si>
    <r>
      <t xml:space="preserve">Potter MBA-248 Bell </t>
    </r>
    <r>
      <rPr>
        <b/>
        <sz val="9"/>
        <color rgb="FF000000"/>
        <rFont val="Calibri"/>
        <family val="2"/>
      </rPr>
      <t>(Obsolete)</t>
    </r>
  </si>
  <si>
    <r>
      <t>Potter MBA-2410 Bell</t>
    </r>
    <r>
      <rPr>
        <b/>
        <sz val="9"/>
        <color rgb="FF000000"/>
        <rFont val="Calibri"/>
        <family val="2"/>
      </rPr>
      <t xml:space="preserve"> (Obsolete)</t>
    </r>
  </si>
  <si>
    <t>Federal Signal FHEX Explsn Proof Horn</t>
  </si>
  <si>
    <t>Federal Signal FSEX &amp; FSEX-HI Explsn Proof Strobe</t>
  </si>
  <si>
    <t>Potter PAD300-SB Sounder Base</t>
  </si>
  <si>
    <t>Potter PAD300-LFSB Sounder Base</t>
  </si>
  <si>
    <t xml:space="preserve">Air Products MS-RA &amp; MS-KA/P/R </t>
  </si>
  <si>
    <t>Potter CPSD-24V Photo Smoke Det</t>
  </si>
  <si>
    <t>Potter CPSHD-24H Photo/Heat Det</t>
  </si>
  <si>
    <r>
      <t xml:space="preserve">Potter PS-24H Photo/Heat Det </t>
    </r>
    <r>
      <rPr>
        <b/>
        <sz val="9"/>
        <color rgb="FF000000"/>
        <rFont val="Calibri"/>
        <family val="2"/>
      </rPr>
      <t>(Obsolete)</t>
    </r>
  </si>
  <si>
    <t>SCA-2525</t>
  </si>
  <si>
    <t>SCA-2570</t>
  </si>
  <si>
    <t>SCA-5025</t>
  </si>
  <si>
    <t>SCA-5070</t>
  </si>
  <si>
    <t>SCA-10070</t>
  </si>
  <si>
    <t>DCA-5025</t>
  </si>
  <si>
    <t>DCA-10025</t>
  </si>
  <si>
    <t>FFT-1000R/L</t>
  </si>
  <si>
    <t>Fire Fighter Telephone System</t>
  </si>
  <si>
    <t>LED-16 (F)*</t>
  </si>
  <si>
    <t>Single Channel, 25W, 25V and 70V Selectable  Amp</t>
  </si>
  <si>
    <t>Single Channel, 25W, 25V Amp</t>
  </si>
  <si>
    <t>Single Channel, 50W, 25V Amp</t>
  </si>
  <si>
    <t>Single Channel, 50W, 25V and 70V Selectable  Amp</t>
  </si>
  <si>
    <t>Single Channel, 100W, 25V and 70V Selectable  Amp</t>
  </si>
  <si>
    <t>Dual Channel, 50W, 25V Amp</t>
  </si>
  <si>
    <t>Dual Channel, 100W, 25V Amp</t>
  </si>
  <si>
    <t>Analog CO2 Detector</t>
  </si>
  <si>
    <t>Analog CO2 Detector W/Isolater</t>
  </si>
  <si>
    <t>Analog Smoke/CO2 Detector</t>
  </si>
  <si>
    <t>Analog Smoke/CO2 Detector W/Isolater</t>
  </si>
  <si>
    <t>Analog Smoke/Heat/CO2 Detector</t>
  </si>
  <si>
    <t>Analog Smoke/Heat/CO2 Detector W/ Isolater</t>
  </si>
  <si>
    <t>Local Operator Console (LOC)</t>
  </si>
  <si>
    <t>LOC-1000</t>
  </si>
  <si>
    <t>Local Operator Console</t>
  </si>
  <si>
    <t>SB-24</t>
  </si>
  <si>
    <t>Switch Bank 24 Programmable Switches</t>
  </si>
  <si>
    <t xml:space="preserve">LOC Standby: </t>
  </si>
  <si>
    <t xml:space="preserve">LOC Alarm: </t>
  </si>
  <si>
    <t>PE-HS 15 cd Normal db</t>
  </si>
  <si>
    <t>PE-HS 15 cd Loud db</t>
  </si>
  <si>
    <t>PE-HS 30 cd Normal db</t>
  </si>
  <si>
    <t>PE-HS 30 cd Loud db</t>
  </si>
  <si>
    <t>PE-HS 75 cd Normal db</t>
  </si>
  <si>
    <t>PE-HS 75 cd Loud db</t>
  </si>
  <si>
    <t>PE-HS 110 cd Normal db</t>
  </si>
  <si>
    <t>PE-HS 110 cd Loud db</t>
  </si>
  <si>
    <t>PE-HS 135 cd Normal db</t>
  </si>
  <si>
    <t>PE-HS 135 cd Loud db</t>
  </si>
  <si>
    <t>PE-HS 185 cd Normal db</t>
  </si>
  <si>
    <t>PE-HS 185 cd Loud db</t>
  </si>
  <si>
    <t>PE-HSC 15 cd Normal db</t>
  </si>
  <si>
    <t>PE-HSC 15 cd Loud db</t>
  </si>
  <si>
    <t>PE-HSC 30 cd Normal db</t>
  </si>
  <si>
    <t>PE-HSC 30 cd Loud db</t>
  </si>
  <si>
    <t>PE-HSC 75 cd Normal db</t>
  </si>
  <si>
    <t>PE-HSC 75 cd Loud db</t>
  </si>
  <si>
    <t>PE-HSC 110 cd Normal db</t>
  </si>
  <si>
    <t>PE-HSC 110 cd Loud db</t>
  </si>
  <si>
    <t>PE-HSC 150 cd Normal db</t>
  </si>
  <si>
    <t>PE-HSC 150 cd Loud db</t>
  </si>
  <si>
    <t>PE-HSC 177 cd Normal db</t>
  </si>
  <si>
    <t>PE-HSC 177 cd Loud db</t>
  </si>
  <si>
    <t>PE-LFHN Continuous</t>
  </si>
  <si>
    <t>PE-LFHN Temporal 3</t>
  </si>
  <si>
    <t>PE-LFHN Temporal 3/4</t>
  </si>
  <si>
    <t>PE-LFHS 110 cd</t>
  </si>
  <si>
    <t>PE-LFHS 177 cd</t>
  </si>
  <si>
    <t>PSK-1000</t>
  </si>
  <si>
    <t>SCUI-1000</t>
  </si>
  <si>
    <t>Programmable Soft Keys</t>
  </si>
  <si>
    <t>Smoke Control User Interface</t>
  </si>
  <si>
    <t>RM-1000</t>
  </si>
  <si>
    <t>Potter PE-ST Strobe, 15cd</t>
  </si>
  <si>
    <t>Potter PE-ST Strobe, 30cd</t>
  </si>
  <si>
    <t>Potter PE-ST Strobe, 75cd</t>
  </si>
  <si>
    <t>Potter PE-ST Strobe, 110cd</t>
  </si>
  <si>
    <t>Potter PE-ST Strobe, 135cd</t>
  </si>
  <si>
    <t>Potter PE-ST Strobe, 185cd</t>
  </si>
  <si>
    <t>Potter PE-STC  Strobe, 15cd</t>
  </si>
  <si>
    <t>Potter PE-STC  Strobe, 30cd</t>
  </si>
  <si>
    <t>Potter PE-STC  Strobe, 75cd</t>
  </si>
  <si>
    <t>Potter PE-STC  Strobe, 135cd</t>
  </si>
  <si>
    <t>Potter PE-STC  Strobe, 150cd</t>
  </si>
  <si>
    <t>Potter PE-STC  Strobe, 177cd</t>
  </si>
  <si>
    <t>Remote Microphone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</si>
</sst>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0.000000"/>
    <numFmt numFmtId="166" formatCode="0.00000"/>
  </numFmts>
  <fonts count="2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9"/>
      <color indexed="81"/>
      <name val="Tahoma"/>
      <family val="2"/>
    </font>
    <font>
      <sz val="10"/>
      <color indexed="8"/>
      <name val="Calibri"/>
      <family val="2"/>
    </font>
    <font>
      <sz val="9"/>
      <color indexed="8"/>
      <name val="Calibri"/>
      <family val="2"/>
    </font>
    <font>
      <b/>
      <sz val="10"/>
      <color indexed="8"/>
      <name val="Calibri"/>
      <family val="2"/>
    </font>
    <font>
      <b/>
      <sz val="9"/>
      <color indexed="8"/>
      <name val="Calibri"/>
      <family val="2"/>
    </font>
    <font>
      <b/>
      <sz val="9"/>
      <color indexed="9"/>
      <name val="Calibri"/>
      <family val="2"/>
    </font>
    <font>
      <sz val="9"/>
      <color indexed="9"/>
      <name val="Calibri"/>
      <family val="2"/>
    </font>
    <font>
      <b/>
      <sz val="12"/>
      <color indexed="9"/>
      <name val="Calibri"/>
      <family val="2"/>
    </font>
    <font>
      <sz val="8"/>
      <color indexed="9"/>
      <name val="Calibri"/>
      <family val="2"/>
    </font>
    <font>
      <b/>
      <sz val="12"/>
      <color indexed="8"/>
      <name val="Calibri"/>
      <family val="2"/>
    </font>
    <font>
      <sz val="10"/>
      <color theme="0"/>
      <name val="Calibri"/>
      <family val="2"/>
    </font>
    <font>
      <b/>
      <sz val="9"/>
      <color indexed="81"/>
      <name val="Tahoma"/>
      <family val="2"/>
    </font>
    <font>
      <b/>
      <i/>
      <sz val="11"/>
      <color indexed="8"/>
      <name val="Calibri"/>
      <family val="2"/>
    </font>
    <font>
      <sz val="9"/>
      <color theme="0"/>
      <name val="Calibri"/>
      <family val="2"/>
    </font>
    <font>
      <sz val="10"/>
      <color rgb="FFFF0000"/>
      <name val="Calibri"/>
      <family val="2"/>
    </font>
    <font>
      <b/>
      <i/>
      <sz val="10"/>
      <color rgb="FFFF0000"/>
      <name val="Calibri"/>
      <family val="2"/>
    </font>
    <font>
      <sz val="10"/>
      <color rgb="FFFF0000"/>
      <name val="Calibri"/>
      <family val="2"/>
      <scheme val="minor"/>
    </font>
    <font>
      <sz val="9"/>
      <color theme="1"/>
      <name val="Calibri"/>
      <family val="2"/>
      <scheme val="minor"/>
    </font>
    <font>
      <b/>
      <i/>
      <sz val="9"/>
      <color indexed="9"/>
      <name val="Calibri"/>
      <family val="2"/>
    </font>
    <font>
      <b/>
      <i/>
      <sz val="9"/>
      <color indexed="8"/>
      <name val="Calibri"/>
      <family val="2"/>
    </font>
    <font>
      <i/>
      <sz val="9"/>
      <color indexed="8"/>
      <name val="Calibri"/>
      <family val="2"/>
    </font>
    <font>
      <b/>
      <sz val="9"/>
      <name val="Calibri"/>
      <family val="2"/>
    </font>
    <font>
      <b/>
      <sz val="9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9"/>
      </bottom>
      <diagonal/>
    </border>
    <border>
      <left/>
      <right/>
      <top style="thin">
        <color indexed="9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24">
    <xf numFmtId="0" fontId="0" fillId="0" borderId="0" xfId="0"/>
    <xf numFmtId="0" fontId="0" fillId="2" borderId="0" xfId="0" applyFill="1"/>
    <xf numFmtId="0" fontId="4" fillId="2" borderId="0" xfId="0" applyFont="1" applyFill="1"/>
    <xf numFmtId="0" fontId="4" fillId="0" borderId="0" xfId="0" applyFont="1"/>
    <xf numFmtId="0" fontId="3" fillId="0" borderId="0" xfId="0" applyFont="1"/>
    <xf numFmtId="0" fontId="5" fillId="0" borderId="0" xfId="0" applyFont="1"/>
    <xf numFmtId="0" fontId="4" fillId="4" borderId="2" xfId="0" applyFont="1" applyFill="1" applyBorder="1"/>
    <xf numFmtId="0" fontId="4" fillId="4" borderId="1" xfId="0" applyFont="1" applyFill="1" applyBorder="1"/>
    <xf numFmtId="0" fontId="4" fillId="4" borderId="3" xfId="0" applyFont="1" applyFill="1" applyBorder="1"/>
    <xf numFmtId="0" fontId="6" fillId="4" borderId="4" xfId="0" applyFont="1" applyFill="1" applyBorder="1" applyAlignment="1">
      <alignment horizontal="center"/>
    </xf>
    <xf numFmtId="0" fontId="6" fillId="4" borderId="0" xfId="0" applyFont="1" applyFill="1" applyAlignment="1">
      <alignment horizontal="center"/>
    </xf>
    <xf numFmtId="0" fontId="6" fillId="4" borderId="5" xfId="0" applyFont="1" applyFill="1" applyBorder="1" applyAlignment="1">
      <alignment horizontal="center"/>
    </xf>
    <xf numFmtId="166" fontId="4" fillId="0" borderId="0" xfId="0" applyNumberFormat="1" applyFont="1"/>
    <xf numFmtId="0" fontId="4" fillId="0" borderId="8" xfId="0" applyFont="1" applyBorder="1" applyProtection="1">
      <protection locked="0"/>
    </xf>
    <xf numFmtId="165" fontId="4" fillId="0" borderId="0" xfId="0" applyNumberFormat="1" applyFont="1"/>
    <xf numFmtId="0" fontId="9" fillId="3" borderId="0" xfId="0" applyFont="1" applyFill="1" applyAlignment="1">
      <alignment horizontal="center"/>
    </xf>
    <xf numFmtId="0" fontId="8" fillId="3" borderId="21" xfId="0" applyFont="1" applyFill="1" applyBorder="1" applyAlignment="1">
      <alignment horizontal="center"/>
    </xf>
    <xf numFmtId="0" fontId="4" fillId="2" borderId="8" xfId="0" applyFont="1" applyFill="1" applyBorder="1"/>
    <xf numFmtId="0" fontId="4" fillId="2" borderId="8" xfId="0" applyFont="1" applyFill="1" applyBorder="1" applyAlignment="1">
      <alignment horizontal="left"/>
    </xf>
    <xf numFmtId="0" fontId="7" fillId="3" borderId="22" xfId="0" applyFont="1" applyFill="1" applyBorder="1" applyAlignment="1">
      <alignment horizontal="center"/>
    </xf>
    <xf numFmtId="0" fontId="4" fillId="0" borderId="8" xfId="0" applyFont="1" applyBorder="1"/>
    <xf numFmtId="166" fontId="7" fillId="3" borderId="22" xfId="0" applyNumberFormat="1" applyFont="1" applyFill="1" applyBorder="1" applyAlignment="1">
      <alignment horizontal="center"/>
    </xf>
    <xf numFmtId="166" fontId="4" fillId="0" borderId="8" xfId="0" applyNumberFormat="1" applyFont="1" applyBorder="1"/>
    <xf numFmtId="166" fontId="4" fillId="2" borderId="8" xfId="0" applyNumberFormat="1" applyFont="1" applyFill="1" applyBorder="1"/>
    <xf numFmtId="0" fontId="9" fillId="3" borderId="19" xfId="0" applyFont="1" applyFill="1" applyBorder="1" applyAlignment="1">
      <alignment horizontal="center"/>
    </xf>
    <xf numFmtId="0" fontId="9" fillId="3" borderId="7" xfId="0" applyFont="1" applyFill="1" applyBorder="1" applyAlignment="1">
      <alignment horizontal="center"/>
    </xf>
    <xf numFmtId="0" fontId="9" fillId="3" borderId="10" xfId="0" applyFont="1" applyFill="1" applyBorder="1" applyAlignment="1">
      <alignment horizontal="center"/>
    </xf>
    <xf numFmtId="0" fontId="12" fillId="0" borderId="0" xfId="0" applyFont="1"/>
    <xf numFmtId="0" fontId="3" fillId="2" borderId="0" xfId="0" applyFont="1" applyFill="1" applyProtection="1">
      <protection hidden="1"/>
    </xf>
    <xf numFmtId="0" fontId="12" fillId="2" borderId="0" xfId="0" applyFont="1" applyFill="1" applyProtection="1">
      <protection hidden="1"/>
    </xf>
    <xf numFmtId="0" fontId="3" fillId="6" borderId="0" xfId="0" applyFont="1" applyFill="1" applyProtection="1">
      <protection hidden="1"/>
    </xf>
    <xf numFmtId="0" fontId="12" fillId="6" borderId="0" xfId="0" applyFont="1" applyFill="1" applyProtection="1">
      <protection hidden="1"/>
    </xf>
    <xf numFmtId="0" fontId="3" fillId="0" borderId="0" xfId="0" applyFont="1" applyProtection="1">
      <protection hidden="1"/>
    </xf>
    <xf numFmtId="0" fontId="12" fillId="0" borderId="0" xfId="0" applyFont="1" applyProtection="1">
      <protection hidden="1"/>
    </xf>
    <xf numFmtId="0" fontId="7" fillId="5" borderId="14" xfId="0" applyFont="1" applyFill="1" applyBorder="1" applyAlignment="1" applyProtection="1">
      <alignment horizontal="center"/>
      <protection hidden="1"/>
    </xf>
    <xf numFmtId="0" fontId="7" fillId="5" borderId="12" xfId="0" applyFont="1" applyFill="1" applyBorder="1" applyAlignment="1" applyProtection="1">
      <alignment horizontal="center"/>
      <protection hidden="1"/>
    </xf>
    <xf numFmtId="0" fontId="7" fillId="5" borderId="13" xfId="0" applyFont="1" applyFill="1" applyBorder="1" applyAlignment="1" applyProtection="1">
      <alignment horizontal="center"/>
      <protection hidden="1"/>
    </xf>
    <xf numFmtId="0" fontId="15" fillId="2" borderId="0" xfId="0" applyFont="1" applyFill="1" applyProtection="1">
      <protection hidden="1"/>
    </xf>
    <xf numFmtId="2" fontId="15" fillId="0" borderId="0" xfId="0" applyNumberFormat="1" applyFont="1"/>
    <xf numFmtId="0" fontId="16" fillId="2" borderId="0" xfId="0" applyFont="1" applyFill="1" applyProtection="1">
      <protection hidden="1"/>
    </xf>
    <xf numFmtId="0" fontId="16" fillId="6" borderId="0" xfId="0" applyFont="1" applyFill="1" applyProtection="1">
      <protection hidden="1"/>
    </xf>
    <xf numFmtId="0" fontId="16" fillId="2" borderId="0" xfId="0" applyFont="1" applyFill="1" applyAlignment="1" applyProtection="1">
      <alignment horizontal="center"/>
      <protection hidden="1"/>
    </xf>
    <xf numFmtId="0" fontId="17" fillId="2" borderId="0" xfId="0" applyFont="1" applyFill="1" applyAlignment="1" applyProtection="1">
      <alignment vertical="top" wrapText="1"/>
      <protection hidden="1"/>
    </xf>
    <xf numFmtId="0" fontId="18" fillId="0" borderId="0" xfId="0" applyFont="1" applyProtection="1">
      <protection hidden="1"/>
    </xf>
    <xf numFmtId="0" fontId="16" fillId="0" borderId="0" xfId="0" applyFont="1" applyProtection="1">
      <protection hidden="1"/>
    </xf>
    <xf numFmtId="0" fontId="16" fillId="0" borderId="0" xfId="0" applyFont="1"/>
    <xf numFmtId="0" fontId="18" fillId="0" borderId="4" xfId="0" applyFont="1" applyBorder="1" applyProtection="1">
      <protection hidden="1"/>
    </xf>
    <xf numFmtId="0" fontId="4" fillId="2" borderId="0" xfId="0" applyFont="1" applyFill="1" applyProtection="1">
      <protection hidden="1"/>
    </xf>
    <xf numFmtId="165" fontId="4" fillId="2" borderId="0" xfId="0" applyNumberFormat="1" applyFont="1" applyFill="1" applyProtection="1">
      <protection hidden="1"/>
    </xf>
    <xf numFmtId="165" fontId="4" fillId="2" borderId="28" xfId="0" applyNumberFormat="1" applyFont="1" applyFill="1" applyBorder="1" applyProtection="1">
      <protection hidden="1"/>
    </xf>
    <xf numFmtId="0" fontId="4" fillId="2" borderId="0" xfId="0" applyFont="1" applyFill="1" applyAlignment="1" applyProtection="1">
      <alignment horizontal="center"/>
      <protection hidden="1"/>
    </xf>
    <xf numFmtId="0" fontId="4" fillId="2" borderId="0" xfId="0" applyFont="1" applyFill="1" applyAlignment="1" applyProtection="1">
      <alignment horizontal="left"/>
      <protection hidden="1"/>
    </xf>
    <xf numFmtId="0" fontId="15" fillId="2" borderId="16" xfId="0" applyFont="1" applyFill="1" applyBorder="1" applyAlignment="1" applyProtection="1">
      <alignment horizontal="center"/>
      <protection hidden="1"/>
    </xf>
    <xf numFmtId="0" fontId="4" fillId="2" borderId="16" xfId="0" applyFont="1" applyFill="1" applyBorder="1" applyProtection="1">
      <protection hidden="1"/>
    </xf>
    <xf numFmtId="0" fontId="4" fillId="2" borderId="16" xfId="0" applyFont="1" applyFill="1" applyBorder="1" applyAlignment="1" applyProtection="1">
      <alignment horizontal="left"/>
      <protection hidden="1"/>
    </xf>
    <xf numFmtId="165" fontId="4" fillId="2" borderId="16" xfId="0" applyNumberFormat="1" applyFont="1" applyFill="1" applyBorder="1" applyAlignment="1" applyProtection="1">
      <alignment horizontal="right"/>
      <protection hidden="1"/>
    </xf>
    <xf numFmtId="165" fontId="4" fillId="2" borderId="16" xfId="0" applyNumberFormat="1" applyFont="1" applyFill="1" applyBorder="1" applyProtection="1">
      <protection hidden="1"/>
    </xf>
    <xf numFmtId="0" fontId="6" fillId="2" borderId="0" xfId="0" applyFont="1" applyFill="1" applyAlignment="1" applyProtection="1">
      <alignment horizontal="right"/>
      <protection hidden="1"/>
    </xf>
    <xf numFmtId="165" fontId="6" fillId="2" borderId="0" xfId="0" applyNumberFormat="1" applyFont="1" applyFill="1" applyProtection="1">
      <protection hidden="1"/>
    </xf>
    <xf numFmtId="0" fontId="4" fillId="2" borderId="0" xfId="0" applyFont="1" applyFill="1" applyAlignment="1" applyProtection="1">
      <alignment vertical="top"/>
      <protection hidden="1"/>
    </xf>
    <xf numFmtId="0" fontId="7" fillId="3" borderId="19" xfId="0" applyFont="1" applyFill="1" applyBorder="1" applyProtection="1">
      <protection hidden="1"/>
    </xf>
    <xf numFmtId="0" fontId="7" fillId="3" borderId="7" xfId="0" applyFont="1" applyFill="1" applyBorder="1" applyProtection="1">
      <protection hidden="1"/>
    </xf>
    <xf numFmtId="0" fontId="7" fillId="3" borderId="7" xfId="0" applyFont="1" applyFill="1" applyBorder="1" applyAlignment="1" applyProtection="1">
      <alignment horizontal="center"/>
      <protection hidden="1"/>
    </xf>
    <xf numFmtId="0" fontId="7" fillId="3" borderId="1" xfId="0" applyFont="1" applyFill="1" applyBorder="1" applyAlignment="1" applyProtection="1">
      <alignment horizontal="center"/>
      <protection hidden="1"/>
    </xf>
    <xf numFmtId="0" fontId="7" fillId="3" borderId="2" xfId="0" applyFont="1" applyFill="1" applyBorder="1" applyAlignment="1" applyProtection="1">
      <alignment horizontal="center"/>
      <protection hidden="1"/>
    </xf>
    <xf numFmtId="0" fontId="7" fillId="3" borderId="2" xfId="0" applyFont="1" applyFill="1" applyBorder="1" applyAlignment="1" applyProtection="1">
      <alignment horizontal="right"/>
      <protection hidden="1"/>
    </xf>
    <xf numFmtId="166" fontId="4" fillId="2" borderId="0" xfId="0" applyNumberFormat="1" applyFont="1" applyFill="1" applyProtection="1">
      <protection hidden="1"/>
    </xf>
    <xf numFmtId="0" fontId="4" fillId="2" borderId="16" xfId="0" applyFont="1" applyFill="1" applyBorder="1" applyAlignment="1" applyProtection="1">
      <alignment horizontal="center"/>
      <protection hidden="1"/>
    </xf>
    <xf numFmtId="166" fontId="6" fillId="2" borderId="0" xfId="0" applyNumberFormat="1" applyFont="1" applyFill="1" applyProtection="1">
      <protection hidden="1"/>
    </xf>
    <xf numFmtId="0" fontId="7" fillId="3" borderId="14" xfId="0" applyFont="1" applyFill="1" applyBorder="1" applyProtection="1">
      <protection hidden="1"/>
    </xf>
    <xf numFmtId="0" fontId="7" fillId="3" borderId="12" xfId="0" applyFont="1" applyFill="1" applyBorder="1" applyProtection="1">
      <protection hidden="1"/>
    </xf>
    <xf numFmtId="0" fontId="20" fillId="3" borderId="12" xfId="0" applyFont="1" applyFill="1" applyBorder="1" applyProtection="1">
      <protection hidden="1"/>
    </xf>
    <xf numFmtId="0" fontId="8" fillId="3" borderId="12" xfId="0" applyFont="1" applyFill="1" applyBorder="1" applyProtection="1">
      <protection hidden="1"/>
    </xf>
    <xf numFmtId="0" fontId="7" fillId="3" borderId="12" xfId="0" applyFont="1" applyFill="1" applyBorder="1" applyAlignment="1" applyProtection="1">
      <alignment horizontal="center"/>
      <protection hidden="1"/>
    </xf>
    <xf numFmtId="0" fontId="7" fillId="3" borderId="13" xfId="0" applyFont="1" applyFill="1" applyBorder="1" applyAlignment="1" applyProtection="1">
      <alignment horizontal="left"/>
      <protection hidden="1"/>
    </xf>
    <xf numFmtId="0" fontId="4" fillId="2" borderId="0" xfId="0" applyFont="1" applyFill="1" applyAlignment="1" applyProtection="1">
      <alignment horizontal="right"/>
      <protection hidden="1"/>
    </xf>
    <xf numFmtId="166" fontId="4" fillId="2" borderId="2" xfId="0" applyNumberFormat="1" applyFont="1" applyFill="1" applyBorder="1" applyProtection="1">
      <protection hidden="1"/>
    </xf>
    <xf numFmtId="0" fontId="4" fillId="2" borderId="2" xfId="0" applyFont="1" applyFill="1" applyBorder="1" applyAlignment="1" applyProtection="1">
      <alignment horizontal="right"/>
      <protection hidden="1"/>
    </xf>
    <xf numFmtId="0" fontId="6" fillId="2" borderId="0" xfId="0" applyFont="1" applyFill="1" applyAlignment="1" applyProtection="1">
      <alignment horizontal="left"/>
      <protection hidden="1"/>
    </xf>
    <xf numFmtId="2" fontId="6" fillId="2" borderId="0" xfId="0" applyNumberFormat="1" applyFont="1" applyFill="1" applyProtection="1">
      <protection hidden="1"/>
    </xf>
    <xf numFmtId="2" fontId="4" fillId="2" borderId="0" xfId="0" applyNumberFormat="1" applyFont="1" applyFill="1" applyProtection="1">
      <protection hidden="1"/>
    </xf>
    <xf numFmtId="9" fontId="6" fillId="2" borderId="0" xfId="0" applyNumberFormat="1" applyFont="1" applyFill="1" applyProtection="1">
      <protection hidden="1"/>
    </xf>
    <xf numFmtId="0" fontId="4" fillId="6" borderId="0" xfId="0" applyFont="1" applyFill="1" applyProtection="1">
      <protection hidden="1"/>
    </xf>
    <xf numFmtId="0" fontId="6" fillId="4" borderId="8" xfId="0" applyFont="1" applyFill="1" applyBorder="1" applyAlignment="1" applyProtection="1">
      <alignment horizontal="right"/>
      <protection locked="0" hidden="1"/>
    </xf>
    <xf numFmtId="0" fontId="19" fillId="2" borderId="0" xfId="0" applyFont="1" applyFill="1" applyProtection="1">
      <protection hidden="1"/>
    </xf>
    <xf numFmtId="0" fontId="21" fillId="2" borderId="2" xfId="0" applyFont="1" applyFill="1" applyBorder="1" applyProtection="1">
      <protection hidden="1"/>
    </xf>
    <xf numFmtId="0" fontId="4" fillId="2" borderId="2" xfId="0" applyFont="1" applyFill="1" applyBorder="1" applyProtection="1">
      <protection hidden="1"/>
    </xf>
    <xf numFmtId="0" fontId="22" fillId="2" borderId="2" xfId="0" applyFont="1" applyFill="1" applyBorder="1" applyAlignment="1" applyProtection="1">
      <alignment horizontal="left"/>
      <protection hidden="1"/>
    </xf>
    <xf numFmtId="14" fontId="22" fillId="2" borderId="2" xfId="0" applyNumberFormat="1" applyFont="1" applyFill="1" applyBorder="1" applyAlignment="1" applyProtection="1">
      <alignment horizontal="left"/>
      <protection hidden="1"/>
    </xf>
    <xf numFmtId="0" fontId="7" fillId="3" borderId="14" xfId="0" applyFont="1" applyFill="1" applyBorder="1" applyAlignment="1" applyProtection="1">
      <alignment vertical="center"/>
      <protection hidden="1"/>
    </xf>
    <xf numFmtId="0" fontId="7" fillId="3" borderId="12" xfId="0" applyFont="1" applyFill="1" applyBorder="1" applyAlignment="1" applyProtection="1">
      <alignment vertical="center"/>
      <protection hidden="1"/>
    </xf>
    <xf numFmtId="0" fontId="7" fillId="3" borderId="12" xfId="0" applyFont="1" applyFill="1" applyBorder="1" applyAlignment="1" applyProtection="1">
      <alignment horizontal="right"/>
      <protection hidden="1"/>
    </xf>
    <xf numFmtId="0" fontId="7" fillId="3" borderId="12" xfId="0" applyFont="1" applyFill="1" applyBorder="1" applyAlignment="1" applyProtection="1">
      <alignment horizontal="left"/>
      <protection hidden="1"/>
    </xf>
    <xf numFmtId="0" fontId="7" fillId="2" borderId="7" xfId="0" applyFont="1" applyFill="1" applyBorder="1" applyAlignment="1" applyProtection="1">
      <alignment horizontal="left" vertical="center"/>
      <protection hidden="1"/>
    </xf>
    <xf numFmtId="0" fontId="7" fillId="2" borderId="7" xfId="0" applyFont="1" applyFill="1" applyBorder="1" applyProtection="1">
      <protection hidden="1"/>
    </xf>
    <xf numFmtId="0" fontId="7" fillId="2" borderId="7" xfId="0" applyFont="1" applyFill="1" applyBorder="1" applyAlignment="1" applyProtection="1">
      <alignment horizontal="center"/>
      <protection hidden="1"/>
    </xf>
    <xf numFmtId="0" fontId="7" fillId="2" borderId="0" xfId="0" applyFont="1" applyFill="1" applyAlignment="1" applyProtection="1">
      <alignment horizontal="center"/>
      <protection hidden="1"/>
    </xf>
    <xf numFmtId="0" fontId="4" fillId="4" borderId="6" xfId="0" applyFont="1" applyFill="1" applyBorder="1" applyAlignment="1" applyProtection="1">
      <alignment horizontal="center"/>
      <protection locked="0" hidden="1"/>
    </xf>
    <xf numFmtId="0" fontId="4" fillId="2" borderId="6" xfId="0" applyFont="1" applyFill="1" applyBorder="1" applyAlignment="1" applyProtection="1">
      <alignment horizontal="center"/>
      <protection hidden="1"/>
    </xf>
    <xf numFmtId="164" fontId="4" fillId="2" borderId="6" xfId="0" applyNumberFormat="1" applyFont="1" applyFill="1" applyBorder="1" applyAlignment="1" applyProtection="1">
      <alignment horizontal="center"/>
      <protection hidden="1"/>
    </xf>
    <xf numFmtId="164" fontId="4" fillId="0" borderId="6" xfId="0" applyNumberFormat="1" applyFont="1" applyBorder="1" applyAlignment="1" applyProtection="1">
      <alignment horizontal="center"/>
      <protection hidden="1"/>
    </xf>
    <xf numFmtId="2" fontId="4" fillId="2" borderId="6" xfId="0" applyNumberFormat="1" applyFont="1" applyFill="1" applyBorder="1" applyAlignment="1" applyProtection="1">
      <alignment horizontal="center"/>
      <protection hidden="1"/>
    </xf>
    <xf numFmtId="0" fontId="4" fillId="4" borderId="11" xfId="0" applyFont="1" applyFill="1" applyBorder="1" applyAlignment="1" applyProtection="1">
      <alignment horizontal="center"/>
      <protection locked="0" hidden="1"/>
    </xf>
    <xf numFmtId="0" fontId="6" fillId="2" borderId="2" xfId="0" applyFont="1" applyFill="1" applyBorder="1" applyAlignment="1" applyProtection="1">
      <alignment horizontal="right"/>
      <protection hidden="1"/>
    </xf>
    <xf numFmtId="0" fontId="7" fillId="5" borderId="19" xfId="0" applyFont="1" applyFill="1" applyBorder="1" applyAlignment="1" applyProtection="1">
      <alignment horizontal="center"/>
      <protection hidden="1"/>
    </xf>
    <xf numFmtId="0" fontId="7" fillId="5" borderId="7" xfId="0" applyFont="1" applyFill="1" applyBorder="1" applyAlignment="1" applyProtection="1">
      <alignment horizontal="center"/>
      <protection hidden="1"/>
    </xf>
    <xf numFmtId="0" fontId="7" fillId="5" borderId="10" xfId="0" applyFont="1" applyFill="1" applyBorder="1" applyAlignment="1" applyProtection="1">
      <alignment horizontal="center"/>
      <protection hidden="1"/>
    </xf>
    <xf numFmtId="0" fontId="7" fillId="5" borderId="1" xfId="0" applyFont="1" applyFill="1" applyBorder="1" applyAlignment="1" applyProtection="1">
      <alignment horizontal="center"/>
      <protection hidden="1"/>
    </xf>
    <xf numFmtId="0" fontId="7" fillId="5" borderId="2" xfId="0" applyFont="1" applyFill="1" applyBorder="1" applyAlignment="1" applyProtection="1">
      <alignment horizontal="center"/>
      <protection hidden="1"/>
    </xf>
    <xf numFmtId="0" fontId="7" fillId="5" borderId="3" xfId="0" applyFont="1" applyFill="1" applyBorder="1" applyAlignment="1" applyProtection="1">
      <alignment horizontal="center"/>
      <protection hidden="1"/>
    </xf>
    <xf numFmtId="0" fontId="4" fillId="4" borderId="8" xfId="0" applyFont="1" applyFill="1" applyBorder="1" applyAlignment="1" applyProtection="1">
      <alignment horizontal="center"/>
      <protection locked="0" hidden="1"/>
    </xf>
    <xf numFmtId="0" fontId="4" fillId="4" borderId="8" xfId="0" applyFont="1" applyFill="1" applyBorder="1" applyAlignment="1" applyProtection="1">
      <alignment horizontal="left"/>
      <protection locked="0" hidden="1"/>
    </xf>
    <xf numFmtId="166" fontId="6" fillId="2" borderId="8" xfId="0" applyNumberFormat="1" applyFont="1" applyFill="1" applyBorder="1" applyProtection="1">
      <protection hidden="1"/>
    </xf>
    <xf numFmtId="0" fontId="21" fillId="2" borderId="0" xfId="0" applyFont="1" applyFill="1" applyAlignment="1" applyProtection="1">
      <alignment horizontal="right"/>
      <protection hidden="1"/>
    </xf>
    <xf numFmtId="0" fontId="7" fillId="2" borderId="0" xfId="0" applyFont="1" applyFill="1" applyAlignment="1" applyProtection="1">
      <alignment vertical="center"/>
      <protection hidden="1"/>
    </xf>
    <xf numFmtId="0" fontId="4" fillId="2" borderId="0" xfId="0" applyFont="1" applyFill="1" applyAlignment="1" applyProtection="1">
      <alignment vertical="center"/>
      <protection hidden="1"/>
    </xf>
    <xf numFmtId="0" fontId="7" fillId="2" borderId="0" xfId="0" applyFont="1" applyFill="1" applyAlignment="1" applyProtection="1">
      <alignment horizontal="right"/>
      <protection hidden="1"/>
    </xf>
    <xf numFmtId="0" fontId="7" fillId="2" borderId="0" xfId="0" applyFont="1" applyFill="1" applyAlignment="1" applyProtection="1">
      <alignment horizontal="left"/>
      <protection hidden="1"/>
    </xf>
    <xf numFmtId="0" fontId="23" fillId="2" borderId="0" xfId="0" applyFont="1" applyFill="1" applyAlignment="1" applyProtection="1">
      <alignment vertical="center"/>
      <protection hidden="1"/>
    </xf>
    <xf numFmtId="0" fontId="4" fillId="0" borderId="0" xfId="0" applyFont="1" applyProtection="1">
      <protection hidden="1"/>
    </xf>
    <xf numFmtId="0" fontId="4" fillId="4" borderId="9" xfId="0" applyFont="1" applyFill="1" applyBorder="1" applyAlignment="1" applyProtection="1">
      <alignment horizontal="left"/>
      <protection locked="0" hidden="1"/>
    </xf>
    <xf numFmtId="0" fontId="6" fillId="2" borderId="0" xfId="0" applyFont="1" applyFill="1" applyProtection="1">
      <protection hidden="1"/>
    </xf>
    <xf numFmtId="0" fontId="6" fillId="2" borderId="0" xfId="0" applyFont="1" applyFill="1" applyAlignment="1" applyProtection="1">
      <alignment horizontal="right" vertical="top"/>
      <protection hidden="1"/>
    </xf>
    <xf numFmtId="0" fontId="6" fillId="2" borderId="0" xfId="0" applyFont="1" applyFill="1" applyAlignment="1" applyProtection="1">
      <alignment vertical="top"/>
      <protection hidden="1"/>
    </xf>
    <xf numFmtId="0" fontId="4" fillId="4" borderId="8" xfId="0" applyFont="1" applyFill="1" applyBorder="1" applyProtection="1">
      <protection locked="0" hidden="1"/>
    </xf>
    <xf numFmtId="0" fontId="7" fillId="3" borderId="3" xfId="0" applyFont="1" applyFill="1" applyBorder="1" applyAlignment="1" applyProtection="1">
      <alignment horizontal="right"/>
      <protection hidden="1"/>
    </xf>
    <xf numFmtId="0" fontId="4" fillId="2" borderId="15" xfId="0" applyFont="1" applyFill="1" applyBorder="1" applyAlignment="1" applyProtection="1">
      <alignment horizontal="center"/>
      <protection hidden="1"/>
    </xf>
    <xf numFmtId="0" fontId="4" fillId="2" borderId="15" xfId="0" applyFont="1" applyFill="1" applyBorder="1" applyProtection="1">
      <protection hidden="1"/>
    </xf>
    <xf numFmtId="164" fontId="4" fillId="2" borderId="15" xfId="0" applyNumberFormat="1" applyFont="1" applyFill="1" applyBorder="1" applyProtection="1">
      <protection hidden="1"/>
    </xf>
    <xf numFmtId="164" fontId="6" fillId="2" borderId="0" xfId="0" applyNumberFormat="1" applyFont="1" applyFill="1" applyProtection="1">
      <protection hidden="1"/>
    </xf>
    <xf numFmtId="164" fontId="4" fillId="2" borderId="16" xfId="0" applyNumberFormat="1" applyFont="1" applyFill="1" applyBorder="1" applyProtection="1">
      <protection hidden="1"/>
    </xf>
    <xf numFmtId="0" fontId="6" fillId="2" borderId="0" xfId="0" applyFont="1" applyFill="1" applyAlignment="1" applyProtection="1">
      <alignment horizontal="center"/>
      <protection hidden="1"/>
    </xf>
    <xf numFmtId="164" fontId="6" fillId="2" borderId="0" xfId="0" applyNumberFormat="1" applyFont="1" applyFill="1" applyAlignment="1" applyProtection="1">
      <alignment horizontal="right"/>
      <protection hidden="1"/>
    </xf>
    <xf numFmtId="0" fontId="21" fillId="2" borderId="0" xfId="0" applyFont="1" applyFill="1" applyProtection="1">
      <protection hidden="1"/>
    </xf>
    <xf numFmtId="9" fontId="3" fillId="4" borderId="9" xfId="0" applyNumberFormat="1" applyFont="1" applyFill="1" applyBorder="1" applyAlignment="1" applyProtection="1">
      <alignment horizontal="left"/>
      <protection locked="0" hidden="1"/>
    </xf>
    <xf numFmtId="9" fontId="15" fillId="2" borderId="0" xfId="0" applyNumberFormat="1" applyFont="1" applyFill="1" applyAlignment="1" applyProtection="1">
      <alignment horizontal="left"/>
      <protection hidden="1"/>
    </xf>
    <xf numFmtId="0" fontId="12" fillId="6" borderId="0" xfId="0" applyFont="1" applyFill="1" applyAlignment="1" applyProtection="1">
      <alignment horizontal="left"/>
      <protection hidden="1"/>
    </xf>
    <xf numFmtId="14" fontId="4" fillId="4" borderId="9" xfId="0" applyNumberFormat="1" applyFont="1" applyFill="1" applyBorder="1" applyAlignment="1" applyProtection="1">
      <alignment horizontal="left"/>
      <protection locked="0"/>
    </xf>
    <xf numFmtId="0" fontId="4" fillId="4" borderId="6" xfId="0" applyFont="1" applyFill="1" applyBorder="1" applyAlignment="1" applyProtection="1">
      <alignment horizontal="center"/>
      <protection locked="0"/>
    </xf>
    <xf numFmtId="0" fontId="4" fillId="4" borderId="6" xfId="0" applyFont="1" applyFill="1" applyBorder="1" applyAlignment="1" applyProtection="1">
      <alignment horizontal="left"/>
      <protection locked="0"/>
    </xf>
    <xf numFmtId="165" fontId="4" fillId="2" borderId="6" xfId="0" applyNumberFormat="1" applyFont="1" applyFill="1" applyBorder="1"/>
    <xf numFmtId="0" fontId="4" fillId="4" borderId="8" xfId="0" applyFont="1" applyFill="1" applyBorder="1" applyAlignment="1" applyProtection="1">
      <alignment horizontal="center"/>
      <protection locked="0"/>
    </xf>
    <xf numFmtId="0" fontId="4" fillId="4" borderId="8" xfId="0" applyFont="1" applyFill="1" applyBorder="1" applyAlignment="1" applyProtection="1">
      <alignment horizontal="left"/>
      <protection locked="0"/>
    </xf>
    <xf numFmtId="0" fontId="4" fillId="4" borderId="17" xfId="0" applyFont="1" applyFill="1" applyBorder="1" applyAlignment="1" applyProtection="1">
      <alignment horizontal="left"/>
      <protection locked="0"/>
    </xf>
    <xf numFmtId="0" fontId="4" fillId="4" borderId="18" xfId="0" applyFont="1" applyFill="1" applyBorder="1" applyAlignment="1" applyProtection="1">
      <alignment horizontal="left"/>
      <protection locked="0"/>
    </xf>
    <xf numFmtId="165" fontId="4" fillId="4" borderId="8" xfId="0" applyNumberFormat="1" applyFont="1" applyFill="1" applyBorder="1" applyProtection="1">
      <protection locked="0"/>
    </xf>
    <xf numFmtId="0" fontId="4" fillId="4" borderId="0" xfId="0" applyFont="1" applyFill="1" applyProtection="1">
      <protection locked="0"/>
    </xf>
    <xf numFmtId="0" fontId="19" fillId="0" borderId="0" xfId="0" applyFont="1" applyAlignment="1" applyProtection="1">
      <alignment wrapText="1"/>
      <protection hidden="1"/>
    </xf>
    <xf numFmtId="0" fontId="4" fillId="4" borderId="30" xfId="0" applyFont="1" applyFill="1" applyBorder="1" applyAlignment="1" applyProtection="1">
      <alignment horizontal="center"/>
      <protection locked="0" hidden="1"/>
    </xf>
    <xf numFmtId="0" fontId="4" fillId="4" borderId="17" xfId="0" applyFont="1" applyFill="1" applyBorder="1" applyAlignment="1" applyProtection="1">
      <alignment horizontal="center"/>
      <protection locked="0" hidden="1"/>
    </xf>
    <xf numFmtId="0" fontId="4" fillId="2" borderId="31" xfId="0" applyFont="1" applyFill="1" applyBorder="1" applyProtection="1">
      <protection hidden="1"/>
    </xf>
    <xf numFmtId="0" fontId="4" fillId="4" borderId="32" xfId="0" applyFont="1" applyFill="1" applyBorder="1" applyAlignment="1" applyProtection="1">
      <alignment horizontal="center"/>
      <protection locked="0" hidden="1"/>
    </xf>
    <xf numFmtId="0" fontId="4" fillId="2" borderId="29" xfId="0" applyFont="1" applyFill="1" applyBorder="1" applyProtection="1">
      <protection hidden="1"/>
    </xf>
    <xf numFmtId="0" fontId="4" fillId="2" borderId="28" xfId="0" applyFont="1" applyFill="1" applyBorder="1" applyProtection="1">
      <protection hidden="1"/>
    </xf>
    <xf numFmtId="0" fontId="16" fillId="2" borderId="28" xfId="0" applyFont="1" applyFill="1" applyBorder="1" applyProtection="1">
      <protection hidden="1"/>
    </xf>
    <xf numFmtId="165" fontId="4" fillId="4" borderId="8" xfId="0" applyNumberFormat="1" applyFont="1" applyFill="1" applyBorder="1" applyProtection="1">
      <protection locked="0" hidden="1"/>
    </xf>
    <xf numFmtId="0" fontId="4" fillId="2" borderId="0" xfId="0" applyFont="1" applyFill="1" applyAlignment="1" applyProtection="1">
      <alignment horizontal="right" vertical="top"/>
      <protection hidden="1"/>
    </xf>
    <xf numFmtId="0" fontId="6" fillId="2" borderId="0" xfId="0" applyFont="1" applyFill="1" applyAlignment="1" applyProtection="1">
      <alignment horizontal="right" wrapText="1"/>
      <protection hidden="1"/>
    </xf>
    <xf numFmtId="0" fontId="4" fillId="0" borderId="35" xfId="0" applyFont="1" applyBorder="1"/>
    <xf numFmtId="166" fontId="4" fillId="0" borderId="7" xfId="0" applyNumberFormat="1" applyFont="1" applyBorder="1"/>
    <xf numFmtId="166" fontId="4" fillId="0" borderId="23" xfId="0" applyNumberFormat="1" applyFont="1" applyBorder="1"/>
    <xf numFmtId="0" fontId="4" fillId="0" borderId="36" xfId="0" applyFont="1" applyBorder="1"/>
    <xf numFmtId="166" fontId="4" fillId="0" borderId="30" xfId="0" applyNumberFormat="1" applyFont="1" applyBorder="1"/>
    <xf numFmtId="0" fontId="15" fillId="2" borderId="28" xfId="0" applyFont="1" applyFill="1" applyBorder="1" applyProtection="1">
      <protection hidden="1"/>
    </xf>
    <xf numFmtId="0" fontId="4" fillId="2" borderId="0" xfId="0" applyFont="1" applyFill="1" applyAlignment="1" applyProtection="1">
      <alignment horizontal="center" vertical="center"/>
      <protection hidden="1"/>
    </xf>
    <xf numFmtId="0" fontId="4" fillId="2" borderId="16" xfId="0" applyFont="1" applyFill="1" applyBorder="1" applyAlignment="1" applyProtection="1">
      <alignment horizontal="center" vertical="center"/>
      <protection hidden="1"/>
    </xf>
    <xf numFmtId="166" fontId="4" fillId="2" borderId="0" xfId="0" applyNumberFormat="1" applyFont="1" applyFill="1" applyAlignment="1" applyProtection="1">
      <alignment horizontal="center"/>
      <protection hidden="1"/>
    </xf>
    <xf numFmtId="166" fontId="4" fillId="2" borderId="16" xfId="0" applyNumberFormat="1" applyFont="1" applyFill="1" applyBorder="1" applyAlignment="1" applyProtection="1">
      <alignment horizontal="center"/>
      <protection hidden="1"/>
    </xf>
    <xf numFmtId="166" fontId="6" fillId="2" borderId="0" xfId="0" applyNumberFormat="1" applyFont="1" applyFill="1" applyAlignment="1" applyProtection="1">
      <alignment horizontal="center"/>
      <protection hidden="1"/>
    </xf>
    <xf numFmtId="0" fontId="4" fillId="4" borderId="27" xfId="0" applyFont="1" applyFill="1" applyBorder="1" applyAlignment="1" applyProtection="1">
      <alignment horizontal="center" vertical="center"/>
      <protection locked="0" hidden="1"/>
    </xf>
    <xf numFmtId="164" fontId="4" fillId="2" borderId="0" xfId="0" applyNumberFormat="1" applyFont="1" applyFill="1" applyProtection="1">
      <protection hidden="1"/>
    </xf>
    <xf numFmtId="0" fontId="6" fillId="2" borderId="16" xfId="0" applyFont="1" applyFill="1" applyBorder="1" applyProtection="1">
      <protection hidden="1"/>
    </xf>
    <xf numFmtId="0" fontId="7" fillId="3" borderId="0" xfId="0" applyFont="1" applyFill="1" applyAlignment="1" applyProtection="1">
      <alignment horizontal="center"/>
      <protection hidden="1"/>
    </xf>
    <xf numFmtId="0" fontId="7" fillId="3" borderId="37" xfId="0" applyFont="1" applyFill="1" applyBorder="1" applyAlignment="1" applyProtection="1">
      <alignment horizontal="center"/>
      <protection hidden="1"/>
    </xf>
    <xf numFmtId="0" fontId="7" fillId="3" borderId="38" xfId="0" applyFont="1" applyFill="1" applyBorder="1" applyAlignment="1" applyProtection="1">
      <alignment horizontal="center"/>
      <protection hidden="1"/>
    </xf>
    <xf numFmtId="0" fontId="7" fillId="3" borderId="38" xfId="0" applyFont="1" applyFill="1" applyBorder="1" applyAlignment="1" applyProtection="1">
      <alignment horizontal="right"/>
      <protection hidden="1"/>
    </xf>
    <xf numFmtId="0" fontId="4" fillId="2" borderId="17" xfId="0" applyFont="1" applyFill="1" applyBorder="1" applyProtection="1">
      <protection hidden="1"/>
    </xf>
    <xf numFmtId="0" fontId="4" fillId="2" borderId="39" xfId="0" applyFont="1" applyFill="1" applyBorder="1" applyProtection="1">
      <protection hidden="1"/>
    </xf>
    <xf numFmtId="164" fontId="4" fillId="2" borderId="39" xfId="0" applyNumberFormat="1" applyFont="1" applyFill="1" applyBorder="1" applyProtection="1">
      <protection hidden="1"/>
    </xf>
    <xf numFmtId="0" fontId="4" fillId="4" borderId="0" xfId="0" applyFont="1" applyFill="1" applyAlignment="1" applyProtection="1">
      <alignment horizontal="center"/>
      <protection locked="0" hidden="1"/>
    </xf>
    <xf numFmtId="0" fontId="4" fillId="4" borderId="17" xfId="0" applyFont="1" applyFill="1" applyBorder="1" applyAlignment="1" applyProtection="1">
      <alignment horizontal="left"/>
      <protection locked="0"/>
    </xf>
    <xf numFmtId="0" fontId="4" fillId="4" borderId="18" xfId="0" applyFont="1" applyFill="1" applyBorder="1" applyAlignment="1" applyProtection="1">
      <alignment horizontal="left"/>
      <protection locked="0"/>
    </xf>
    <xf numFmtId="0" fontId="6" fillId="2" borderId="2" xfId="0" applyFont="1" applyFill="1" applyBorder="1" applyAlignment="1" applyProtection="1">
      <alignment horizontal="left"/>
      <protection hidden="1"/>
    </xf>
    <xf numFmtId="0" fontId="4" fillId="4" borderId="23" xfId="0" applyFont="1" applyFill="1" applyBorder="1" applyAlignment="1" applyProtection="1">
      <alignment horizontal="left"/>
      <protection locked="0"/>
    </xf>
    <xf numFmtId="0" fontId="4" fillId="4" borderId="24" xfId="0" applyFont="1" applyFill="1" applyBorder="1" applyAlignment="1" applyProtection="1">
      <alignment horizontal="left"/>
      <protection locked="0"/>
    </xf>
    <xf numFmtId="0" fontId="19" fillId="0" borderId="18" xfId="0" applyFont="1" applyBorder="1" applyAlignment="1" applyProtection="1">
      <alignment horizontal="left"/>
      <protection locked="0"/>
    </xf>
    <xf numFmtId="0" fontId="4" fillId="4" borderId="14" xfId="0" applyFont="1" applyFill="1" applyBorder="1" applyAlignment="1" applyProtection="1">
      <alignment horizontal="left" vertical="center"/>
      <protection locked="0" hidden="1"/>
    </xf>
    <xf numFmtId="0" fontId="4" fillId="4" borderId="13" xfId="0" applyFont="1" applyFill="1" applyBorder="1" applyAlignment="1" applyProtection="1">
      <alignment horizontal="left" vertical="center"/>
      <protection locked="0" hidden="1"/>
    </xf>
    <xf numFmtId="0" fontId="21" fillId="2" borderId="20" xfId="0" applyFont="1" applyFill="1" applyBorder="1" applyAlignment="1" applyProtection="1">
      <alignment horizontal="left" vertical="top" wrapText="1"/>
      <protection hidden="1"/>
    </xf>
    <xf numFmtId="0" fontId="21" fillId="2" borderId="0" xfId="0" applyFont="1" applyFill="1" applyAlignment="1" applyProtection="1">
      <alignment horizontal="left" vertical="top" wrapText="1"/>
      <protection hidden="1"/>
    </xf>
    <xf numFmtId="0" fontId="7" fillId="5" borderId="2" xfId="0" applyFont="1" applyFill="1" applyBorder="1" applyAlignment="1" applyProtection="1">
      <alignment horizontal="center"/>
      <protection hidden="1"/>
    </xf>
    <xf numFmtId="0" fontId="4" fillId="4" borderId="25" xfId="0" applyFont="1" applyFill="1" applyBorder="1" applyAlignment="1" applyProtection="1">
      <alignment horizontal="left"/>
      <protection locked="0"/>
    </xf>
    <xf numFmtId="0" fontId="4" fillId="4" borderId="26" xfId="0" applyFont="1" applyFill="1" applyBorder="1" applyAlignment="1" applyProtection="1">
      <alignment horizontal="left"/>
      <protection locked="0"/>
    </xf>
    <xf numFmtId="0" fontId="21" fillId="2" borderId="0" xfId="0" applyFont="1" applyFill="1" applyAlignment="1" applyProtection="1">
      <alignment horizontal="right" vertical="top" wrapText="1"/>
      <protection hidden="1"/>
    </xf>
    <xf numFmtId="0" fontId="4" fillId="4" borderId="14" xfId="0" applyFont="1" applyFill="1" applyBorder="1" applyAlignment="1" applyProtection="1">
      <alignment horizontal="center" vertical="center"/>
      <protection locked="0" hidden="1"/>
    </xf>
    <xf numFmtId="0" fontId="4" fillId="4" borderId="13" xfId="0" applyFont="1" applyFill="1" applyBorder="1" applyAlignment="1" applyProtection="1">
      <alignment horizontal="center" vertical="center"/>
      <protection locked="0" hidden="1"/>
    </xf>
    <xf numFmtId="0" fontId="7" fillId="3" borderId="7" xfId="0" applyFont="1" applyFill="1" applyBorder="1" applyAlignment="1" applyProtection="1">
      <alignment horizontal="center"/>
      <protection hidden="1"/>
    </xf>
    <xf numFmtId="0" fontId="7" fillId="3" borderId="12" xfId="0" applyFont="1" applyFill="1" applyBorder="1" applyAlignment="1" applyProtection="1">
      <alignment horizontal="center"/>
      <protection hidden="1"/>
    </xf>
    <xf numFmtId="0" fontId="4" fillId="4" borderId="14" xfId="0" applyFont="1" applyFill="1" applyBorder="1" applyAlignment="1" applyProtection="1">
      <alignment horizontal="center" vertical="center"/>
      <protection locked="0"/>
    </xf>
    <xf numFmtId="0" fontId="4" fillId="4" borderId="13" xfId="0" applyFont="1" applyFill="1" applyBorder="1" applyAlignment="1" applyProtection="1">
      <alignment horizontal="center" vertical="center"/>
      <protection locked="0"/>
    </xf>
    <xf numFmtId="0" fontId="22" fillId="2" borderId="0" xfId="0" applyFont="1" applyFill="1" applyAlignment="1" applyProtection="1">
      <alignment horizontal="left" vertical="center" wrapText="1"/>
      <protection hidden="1"/>
    </xf>
    <xf numFmtId="0" fontId="22" fillId="2" borderId="2" xfId="0" applyFont="1" applyFill="1" applyBorder="1" applyAlignment="1" applyProtection="1">
      <alignment horizontal="left" vertical="center" wrapText="1"/>
      <protection hidden="1"/>
    </xf>
    <xf numFmtId="0" fontId="22" fillId="2" borderId="20" xfId="0" applyFont="1" applyFill="1" applyBorder="1" applyAlignment="1" applyProtection="1">
      <alignment horizontal="left"/>
      <protection hidden="1"/>
    </xf>
    <xf numFmtId="165" fontId="6" fillId="7" borderId="0" xfId="0" applyNumberFormat="1" applyFont="1" applyFill="1" applyAlignment="1" applyProtection="1">
      <alignment horizontal="center" vertical="center"/>
      <protection hidden="1"/>
    </xf>
    <xf numFmtId="0" fontId="6" fillId="7" borderId="33" xfId="0" applyFont="1" applyFill="1" applyBorder="1" applyAlignment="1" applyProtection="1">
      <alignment horizontal="center" vertical="center"/>
      <protection hidden="1"/>
    </xf>
    <xf numFmtId="0" fontId="6" fillId="7" borderId="0" xfId="0" applyFont="1" applyFill="1" applyAlignment="1" applyProtection="1">
      <alignment horizontal="center" vertical="center"/>
      <protection hidden="1"/>
    </xf>
    <xf numFmtId="0" fontId="4" fillId="2" borderId="0" xfId="0" applyFont="1" applyFill="1" applyAlignment="1" applyProtection="1">
      <alignment horizontal="left"/>
      <protection hidden="1"/>
    </xf>
    <xf numFmtId="0" fontId="4" fillId="2" borderId="34" xfId="0" applyFont="1" applyFill="1" applyBorder="1" applyAlignment="1" applyProtection="1">
      <alignment horizontal="left"/>
      <protection hidden="1"/>
    </xf>
    <xf numFmtId="0" fontId="4" fillId="2" borderId="16" xfId="0" applyFont="1" applyFill="1" applyBorder="1" applyAlignment="1" applyProtection="1">
      <alignment horizontal="left"/>
      <protection hidden="1"/>
    </xf>
    <xf numFmtId="0" fontId="4" fillId="2" borderId="0" xfId="0" applyFont="1" applyFill="1" applyAlignment="1" applyProtection="1">
      <alignment horizontal="left" wrapText="1"/>
      <protection hidden="1"/>
    </xf>
    <xf numFmtId="0" fontId="4" fillId="2" borderId="0" xfId="0" applyFont="1" applyFill="1" applyAlignment="1" applyProtection="1">
      <alignment horizontal="left" vertical="top" wrapText="1"/>
      <protection hidden="1"/>
    </xf>
    <xf numFmtId="0" fontId="7" fillId="3" borderId="0" xfId="0" applyFont="1" applyFill="1" applyAlignment="1" applyProtection="1">
      <alignment horizontal="center"/>
      <protection hidden="1"/>
    </xf>
    <xf numFmtId="0" fontId="14" fillId="2" borderId="0" xfId="0" applyFont="1" applyFill="1" applyAlignment="1" applyProtection="1">
      <alignment horizontal="left" vertical="center" wrapText="1" indent="1"/>
      <protection hidden="1"/>
    </xf>
    <xf numFmtId="0" fontId="7" fillId="3" borderId="19" xfId="0" applyFont="1" applyFill="1" applyBorder="1" applyAlignment="1" applyProtection="1">
      <alignment horizontal="center"/>
      <protection hidden="1"/>
    </xf>
    <xf numFmtId="0" fontId="7" fillId="3" borderId="14" xfId="0" applyFont="1" applyFill="1" applyBorder="1" applyAlignment="1" applyProtection="1">
      <alignment horizontal="center"/>
      <protection hidden="1"/>
    </xf>
    <xf numFmtId="0" fontId="7" fillId="3" borderId="2" xfId="0" applyFont="1" applyFill="1" applyBorder="1" applyAlignment="1" applyProtection="1">
      <alignment horizontal="center"/>
      <protection hidden="1"/>
    </xf>
    <xf numFmtId="0" fontId="7" fillId="3" borderId="38" xfId="0" applyFont="1" applyFill="1" applyBorder="1" applyAlignment="1" applyProtection="1">
      <alignment horizontal="center"/>
      <protection hidden="1"/>
    </xf>
    <xf numFmtId="0" fontId="8" fillId="3" borderId="21" xfId="0" applyFont="1" applyFill="1" applyBorder="1" applyAlignment="1">
      <alignment horizontal="center"/>
    </xf>
    <xf numFmtId="0" fontId="9" fillId="3" borderId="0" xfId="0" applyFont="1" applyFill="1" applyAlignment="1" applyProtection="1">
      <alignment horizontal="center"/>
      <protection locked="0"/>
    </xf>
    <xf numFmtId="0" fontId="10" fillId="3" borderId="21" xfId="0" applyFont="1" applyFill="1" applyBorder="1" applyAlignment="1">
      <alignment horizontal="center"/>
    </xf>
    <xf numFmtId="0" fontId="9" fillId="3" borderId="0" xfId="0" applyFont="1" applyFill="1" applyAlignment="1">
      <alignment horizontal="center"/>
    </xf>
    <xf numFmtId="0" fontId="11" fillId="4" borderId="19" xfId="0" applyFont="1" applyFill="1" applyBorder="1" applyAlignment="1">
      <alignment horizontal="center"/>
    </xf>
    <xf numFmtId="0" fontId="11" fillId="4" borderId="7" xfId="0" applyFont="1" applyFill="1" applyBorder="1" applyAlignment="1">
      <alignment horizontal="center"/>
    </xf>
    <xf numFmtId="0" fontId="11" fillId="4" borderId="10" xfId="0" applyFont="1" applyFill="1" applyBorder="1" applyAlignment="1">
      <alignment horizontal="center"/>
    </xf>
  </cellXfs>
  <cellStyles count="3">
    <cellStyle name="Normal" xfId="0" builtinId="0"/>
    <cellStyle name="Percent 2" xfId="1" xr:uid="{00000000-0005-0000-0000-000002000000}"/>
    <cellStyle name="Percent 3" xfId="2" xr:uid="{00000000-0005-0000-0000-000003000000}"/>
  </cellStyles>
  <dxfs count="16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1565275</xdr:colOff>
      <xdr:row>3</xdr:row>
      <xdr:rowOff>152400</xdr:rowOff>
    </xdr:to>
    <xdr:pic>
      <xdr:nvPicPr>
        <xdr:cNvPr id="1446" name="Picture 1" descr="PotterLogoSmall.jpg">
          <a:extLst>
            <a:ext uri="{FF2B5EF4-FFF2-40B4-BE49-F238E27FC236}">
              <a16:creationId xmlns:a16="http://schemas.microsoft.com/office/drawing/2014/main" id="{00000000-0008-0000-0000-0000A6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98120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95250</xdr:colOff>
      <xdr:row>159</xdr:row>
      <xdr:rowOff>133350</xdr:rowOff>
    </xdr:from>
    <xdr:to>
      <xdr:col>2</xdr:col>
      <xdr:colOff>949325</xdr:colOff>
      <xdr:row>160</xdr:row>
      <xdr:rowOff>56515</xdr:rowOff>
    </xdr:to>
    <xdr:pic>
      <xdr:nvPicPr>
        <xdr:cNvPr id="1447" name="Picture 2" descr="PotterLogoSmall.jpg">
          <a:extLst>
            <a:ext uri="{FF2B5EF4-FFF2-40B4-BE49-F238E27FC236}">
              <a16:creationId xmlns:a16="http://schemas.microsoft.com/office/drawing/2014/main" id="{00000000-0008-0000-0000-0000A7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6375" y="17706975"/>
          <a:ext cx="1149350" cy="307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31750</xdr:colOff>
      <xdr:row>226</xdr:row>
      <xdr:rowOff>79375</xdr:rowOff>
    </xdr:from>
    <xdr:to>
      <xdr:col>2</xdr:col>
      <xdr:colOff>895350</xdr:colOff>
      <xdr:row>227</xdr:row>
      <xdr:rowOff>3175</xdr:rowOff>
    </xdr:to>
    <xdr:pic>
      <xdr:nvPicPr>
        <xdr:cNvPr id="6" name="Picture 5" descr="PotterLogoSmall.jpg">
          <a:extLst>
            <a:ext uri="{FF2B5EF4-FFF2-40B4-BE49-F238E27FC236}">
              <a16:creationId xmlns:a16="http://schemas.microsoft.com/office/drawing/2014/main" id="{4E8005E0-D652-48C9-B8E3-0E6083C7EF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2875" y="28352750"/>
          <a:ext cx="1149350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92"/>
  <sheetViews>
    <sheetView showGridLines="0" showRowColHeaders="0" tabSelected="1" topLeftCell="A21" zoomScaleNormal="100" zoomScaleSheetLayoutView="100" workbookViewId="0">
      <selection activeCell="B40" sqref="B40"/>
    </sheetView>
  </sheetViews>
  <sheetFormatPr defaultColWidth="9.140625" defaultRowHeight="12.75" x14ac:dyDescent="0.2"/>
  <cols>
    <col min="1" max="1" width="1.7109375" style="4" customWidth="1"/>
    <col min="2" max="2" width="4.42578125" style="4" customWidth="1"/>
    <col min="3" max="3" width="23.7109375" style="4" customWidth="1"/>
    <col min="4" max="4" width="13.7109375" style="4" customWidth="1"/>
    <col min="5" max="5" width="26.7109375" style="4" customWidth="1"/>
    <col min="6" max="8" width="16.7109375" style="4" customWidth="1"/>
    <col min="9" max="9" width="18.7109375" style="4" customWidth="1"/>
    <col min="10" max="10" width="3.7109375" style="45" customWidth="1"/>
    <col min="11" max="11" width="0.85546875" style="45" customWidth="1"/>
    <col min="12" max="12" width="27.85546875" style="27" customWidth="1"/>
    <col min="13" max="13" width="9.140625" style="27"/>
    <col min="14" max="16384" width="9.140625" style="4"/>
  </cols>
  <sheetData>
    <row r="1" spans="1:12" ht="15" customHeight="1" x14ac:dyDescent="0.2">
      <c r="A1" s="28"/>
      <c r="B1" s="47"/>
      <c r="C1" s="47"/>
      <c r="D1" s="47"/>
      <c r="E1" s="47"/>
      <c r="F1" s="47"/>
      <c r="G1" s="47"/>
      <c r="H1" s="47"/>
      <c r="I1" s="47"/>
      <c r="J1" s="39"/>
      <c r="K1" s="39"/>
      <c r="L1" s="29"/>
    </row>
    <row r="2" spans="1:12" x14ac:dyDescent="0.2">
      <c r="A2" s="28"/>
      <c r="B2" s="47"/>
      <c r="C2" s="47"/>
      <c r="D2" s="47"/>
      <c r="E2" s="57" t="s">
        <v>6</v>
      </c>
      <c r="F2" s="191"/>
      <c r="G2" s="192"/>
      <c r="H2" s="57" t="s">
        <v>7</v>
      </c>
      <c r="I2" s="120">
        <v>24</v>
      </c>
      <c r="J2" s="39"/>
      <c r="K2" s="39"/>
      <c r="L2" s="29"/>
    </row>
    <row r="3" spans="1:12" ht="3" customHeight="1" x14ac:dyDescent="0.2">
      <c r="A3" s="28"/>
      <c r="B3" s="47"/>
      <c r="C3" s="47"/>
      <c r="D3" s="47"/>
      <c r="E3" s="121"/>
      <c r="F3" s="47"/>
      <c r="G3" s="47"/>
      <c r="H3" s="121"/>
      <c r="I3" s="51"/>
      <c r="J3" s="39"/>
      <c r="K3" s="39"/>
      <c r="L3" s="29"/>
    </row>
    <row r="4" spans="1:12" x14ac:dyDescent="0.2">
      <c r="A4" s="28"/>
      <c r="B4" s="47"/>
      <c r="C4" s="47"/>
      <c r="D4" s="47"/>
      <c r="E4" s="121"/>
      <c r="F4" s="191"/>
      <c r="G4" s="192"/>
      <c r="H4" s="57" t="s">
        <v>8</v>
      </c>
      <c r="I4" s="120">
        <v>5</v>
      </c>
      <c r="J4" s="39"/>
      <c r="K4" s="39"/>
      <c r="L4" s="29"/>
    </row>
    <row r="5" spans="1:12" ht="3" customHeight="1" x14ac:dyDescent="0.2">
      <c r="A5" s="28"/>
      <c r="B5" s="47"/>
      <c r="C5" s="47"/>
      <c r="D5" s="47"/>
      <c r="E5" s="121"/>
      <c r="F5" s="47"/>
      <c r="G5" s="47"/>
      <c r="H5" s="57"/>
      <c r="I5" s="51"/>
      <c r="J5" s="39"/>
      <c r="K5" s="39"/>
      <c r="L5" s="29"/>
    </row>
    <row r="6" spans="1:12" ht="12.75" customHeight="1" x14ac:dyDescent="0.2">
      <c r="A6" s="28"/>
      <c r="B6" s="212" t="s">
        <v>353</v>
      </c>
      <c r="C6" s="212"/>
      <c r="D6" s="212"/>
      <c r="E6" s="57" t="s">
        <v>335</v>
      </c>
      <c r="F6" s="191"/>
      <c r="G6" s="192"/>
      <c r="H6" s="122" t="s">
        <v>626</v>
      </c>
      <c r="I6" s="134">
        <v>0.2</v>
      </c>
      <c r="J6" s="39"/>
      <c r="K6" s="39"/>
      <c r="L6" s="29"/>
    </row>
    <row r="7" spans="1:12" ht="3" customHeight="1" x14ac:dyDescent="0.2">
      <c r="A7" s="28"/>
      <c r="B7" s="212"/>
      <c r="C7" s="212"/>
      <c r="D7" s="212"/>
      <c r="E7" s="121"/>
      <c r="F7" s="51"/>
      <c r="G7" s="51"/>
      <c r="H7" s="123"/>
      <c r="I7" s="75"/>
      <c r="J7" s="39"/>
      <c r="K7" s="39"/>
      <c r="L7" s="29"/>
    </row>
    <row r="8" spans="1:12" ht="12.75" customHeight="1" x14ac:dyDescent="0.2">
      <c r="A8" s="28"/>
      <c r="B8" s="212"/>
      <c r="C8" s="212"/>
      <c r="D8" s="212"/>
      <c r="E8" s="57" t="s">
        <v>336</v>
      </c>
      <c r="F8" s="191"/>
      <c r="G8" s="192"/>
      <c r="H8" s="122" t="s">
        <v>349</v>
      </c>
      <c r="I8" s="124" t="s">
        <v>350</v>
      </c>
      <c r="J8" s="39"/>
      <c r="K8" s="39"/>
      <c r="L8" s="29"/>
    </row>
    <row r="9" spans="1:12" ht="3" customHeight="1" x14ac:dyDescent="0.2">
      <c r="A9" s="28"/>
      <c r="B9" s="212"/>
      <c r="C9" s="212"/>
      <c r="D9" s="212"/>
      <c r="E9" s="57"/>
      <c r="F9" s="47"/>
      <c r="G9" s="47"/>
      <c r="H9" s="121"/>
      <c r="I9" s="47"/>
      <c r="J9" s="39"/>
      <c r="K9" s="39"/>
      <c r="L9" s="29"/>
    </row>
    <row r="10" spans="1:12" ht="12.75" customHeight="1" x14ac:dyDescent="0.2">
      <c r="A10" s="28"/>
      <c r="B10" s="212"/>
      <c r="C10" s="212"/>
      <c r="D10" s="212"/>
      <c r="E10" s="57" t="s">
        <v>9</v>
      </c>
      <c r="F10" s="137"/>
      <c r="G10" s="47"/>
      <c r="H10" s="57" t="s">
        <v>132</v>
      </c>
      <c r="I10" s="111">
        <v>20.399999999999999</v>
      </c>
      <c r="J10" s="39"/>
      <c r="K10" s="39"/>
      <c r="L10" s="29"/>
    </row>
    <row r="11" spans="1:12" ht="7.5" customHeight="1" x14ac:dyDescent="0.2">
      <c r="A11" s="28"/>
      <c r="B11" s="47"/>
      <c r="C11" s="47"/>
      <c r="D11" s="47"/>
      <c r="E11" s="47"/>
      <c r="F11" s="47"/>
      <c r="G11" s="47"/>
      <c r="H11" s="47"/>
      <c r="I11" s="47"/>
      <c r="J11" s="39"/>
      <c r="K11" s="39"/>
      <c r="L11" s="29"/>
    </row>
    <row r="12" spans="1:12" x14ac:dyDescent="0.2">
      <c r="A12" s="28"/>
      <c r="B12" s="47"/>
      <c r="C12" s="57" t="s">
        <v>11</v>
      </c>
      <c r="D12" s="47" t="s">
        <v>13</v>
      </c>
      <c r="E12" s="47"/>
      <c r="F12" s="47"/>
      <c r="G12" s="47"/>
      <c r="H12" s="57" t="s">
        <v>29</v>
      </c>
      <c r="I12" s="51">
        <v>10</v>
      </c>
      <c r="J12" s="39"/>
      <c r="K12" s="39"/>
      <c r="L12" s="29"/>
    </row>
    <row r="13" spans="1:12" ht="3" customHeight="1" x14ac:dyDescent="0.2">
      <c r="A13" s="28"/>
      <c r="B13" s="47"/>
      <c r="C13" s="57"/>
      <c r="D13" s="47"/>
      <c r="E13" s="47"/>
      <c r="F13" s="47"/>
      <c r="G13" s="47"/>
      <c r="H13" s="57"/>
      <c r="I13" s="51"/>
      <c r="J13" s="39"/>
      <c r="K13" s="39"/>
      <c r="L13" s="29"/>
    </row>
    <row r="14" spans="1:12" x14ac:dyDescent="0.2">
      <c r="A14" s="28"/>
      <c r="B14" s="47"/>
      <c r="C14" s="57" t="s">
        <v>54</v>
      </c>
      <c r="D14" s="191"/>
      <c r="E14" s="192"/>
      <c r="F14" s="47"/>
      <c r="G14" s="200" t="s">
        <v>342</v>
      </c>
      <c r="H14" s="200"/>
      <c r="I14" s="200"/>
      <c r="J14" s="39"/>
      <c r="K14" s="39"/>
      <c r="L14" s="29"/>
    </row>
    <row r="15" spans="1:12" ht="3" customHeight="1" x14ac:dyDescent="0.2">
      <c r="A15" s="28"/>
      <c r="B15" s="47"/>
      <c r="C15" s="57"/>
      <c r="D15" s="47"/>
      <c r="E15" s="47"/>
      <c r="F15" s="47"/>
      <c r="G15" s="200"/>
      <c r="H15" s="200"/>
      <c r="I15" s="200"/>
      <c r="J15" s="39"/>
      <c r="K15" s="39"/>
      <c r="L15" s="29"/>
    </row>
    <row r="16" spans="1:12" x14ac:dyDescent="0.2">
      <c r="A16" s="28"/>
      <c r="B16" s="47"/>
      <c r="C16" s="57" t="s">
        <v>10</v>
      </c>
      <c r="D16" s="191"/>
      <c r="E16" s="192"/>
      <c r="F16" s="47"/>
      <c r="G16" s="200"/>
      <c r="H16" s="200"/>
      <c r="I16" s="200"/>
      <c r="J16" s="39"/>
      <c r="K16" s="39"/>
      <c r="L16" s="29"/>
    </row>
    <row r="17" spans="1:12" ht="6" customHeight="1" x14ac:dyDescent="0.2">
      <c r="A17" s="28"/>
      <c r="B17" s="47"/>
      <c r="C17" s="47"/>
      <c r="D17" s="47"/>
      <c r="E17" s="47"/>
      <c r="F17" s="47"/>
      <c r="G17" s="201"/>
      <c r="H17" s="201"/>
      <c r="I17" s="201"/>
      <c r="J17" s="39"/>
      <c r="K17" s="39"/>
      <c r="L17" s="29"/>
    </row>
    <row r="18" spans="1:12" ht="12.75" customHeight="1" x14ac:dyDescent="0.2">
      <c r="A18" s="28"/>
      <c r="B18" s="213" t="s">
        <v>622</v>
      </c>
      <c r="C18" s="196"/>
      <c r="D18" s="196"/>
      <c r="E18" s="62"/>
      <c r="F18" s="196" t="s">
        <v>58</v>
      </c>
      <c r="G18" s="196"/>
      <c r="H18" s="211" t="s">
        <v>59</v>
      </c>
      <c r="I18" s="211"/>
      <c r="J18" s="211"/>
      <c r="K18" s="39"/>
      <c r="L18" s="29" t="s">
        <v>350</v>
      </c>
    </row>
    <row r="19" spans="1:12" ht="10.5" customHeight="1" x14ac:dyDescent="0.2">
      <c r="A19" s="28"/>
      <c r="B19" s="63" t="s">
        <v>0</v>
      </c>
      <c r="C19" s="64" t="s">
        <v>1</v>
      </c>
      <c r="D19" s="64" t="s">
        <v>28</v>
      </c>
      <c r="E19" s="64"/>
      <c r="F19" s="65" t="s">
        <v>22</v>
      </c>
      <c r="G19" s="65" t="s">
        <v>23</v>
      </c>
      <c r="H19" s="65" t="s">
        <v>22</v>
      </c>
      <c r="I19" s="125" t="s">
        <v>23</v>
      </c>
      <c r="J19" s="172"/>
      <c r="K19" s="39"/>
      <c r="L19" s="29" t="s">
        <v>351</v>
      </c>
    </row>
    <row r="20" spans="1:12" x14ac:dyDescent="0.2">
      <c r="A20" s="28"/>
      <c r="B20" s="126">
        <v>1</v>
      </c>
      <c r="C20" s="127" t="s">
        <v>13</v>
      </c>
      <c r="D20" s="127" t="s">
        <v>354</v>
      </c>
      <c r="E20" s="127"/>
      <c r="F20" s="128">
        <v>0.06</v>
      </c>
      <c r="G20" s="128">
        <f>SUM(F20)</f>
        <v>0.06</v>
      </c>
      <c r="H20" s="128">
        <v>0.2</v>
      </c>
      <c r="I20" s="128">
        <f>SUM(H20)</f>
        <v>0.2</v>
      </c>
      <c r="J20" s="39"/>
      <c r="K20" s="39"/>
      <c r="L20" s="135">
        <v>0.2</v>
      </c>
    </row>
    <row r="21" spans="1:12" ht="12.75" customHeight="1" x14ac:dyDescent="0.2">
      <c r="A21" s="28"/>
      <c r="B21" s="47"/>
      <c r="C21" s="47"/>
      <c r="D21" s="47"/>
      <c r="E21" s="47"/>
      <c r="F21" s="57" t="s">
        <v>328</v>
      </c>
      <c r="G21" s="129">
        <f>G20</f>
        <v>0.06</v>
      </c>
      <c r="H21" s="57" t="s">
        <v>329</v>
      </c>
      <c r="I21" s="129">
        <f>I20</f>
        <v>0.2</v>
      </c>
      <c r="J21" s="39"/>
      <c r="K21" s="39"/>
      <c r="L21" s="135">
        <v>0.25</v>
      </c>
    </row>
    <row r="22" spans="1:12" ht="3" customHeight="1" x14ac:dyDescent="0.2">
      <c r="A22" s="28"/>
      <c r="B22" s="47"/>
      <c r="C22" s="47"/>
      <c r="D22" s="47"/>
      <c r="E22" s="47"/>
      <c r="F22" s="47"/>
      <c r="G22" s="47"/>
      <c r="H22" s="47"/>
      <c r="I22" s="47"/>
      <c r="J22" s="39"/>
      <c r="K22" s="39"/>
      <c r="L22" s="29"/>
    </row>
    <row r="23" spans="1:12" ht="13.9" customHeight="1" x14ac:dyDescent="0.2">
      <c r="A23" s="28"/>
      <c r="B23" s="213" t="s">
        <v>704</v>
      </c>
      <c r="C23" s="196"/>
      <c r="D23" s="196"/>
      <c r="E23" s="62"/>
      <c r="F23" s="196" t="s">
        <v>58</v>
      </c>
      <c r="G23" s="196"/>
      <c r="H23" s="196" t="s">
        <v>59</v>
      </c>
      <c r="I23" s="196"/>
      <c r="J23" s="196"/>
      <c r="K23" s="39"/>
      <c r="L23" s="29"/>
    </row>
    <row r="24" spans="1:12" ht="9.75" customHeight="1" thickBot="1" x14ac:dyDescent="0.25">
      <c r="A24" s="28"/>
      <c r="B24" s="173" t="s">
        <v>0</v>
      </c>
      <c r="C24" s="174" t="s">
        <v>1</v>
      </c>
      <c r="D24" s="174" t="s">
        <v>28</v>
      </c>
      <c r="E24" s="174"/>
      <c r="F24" s="175" t="s">
        <v>22</v>
      </c>
      <c r="G24" s="175" t="s">
        <v>23</v>
      </c>
      <c r="H24" s="175" t="s">
        <v>22</v>
      </c>
      <c r="I24" s="216" t="s">
        <v>23</v>
      </c>
      <c r="J24" s="216"/>
      <c r="K24" s="39"/>
      <c r="L24" s="29"/>
    </row>
    <row r="25" spans="1:12" ht="12.75" customHeight="1" x14ac:dyDescent="0.2">
      <c r="A25" s="28"/>
      <c r="B25" s="97"/>
      <c r="C25" s="47" t="s">
        <v>705</v>
      </c>
      <c r="D25" s="47" t="s">
        <v>706</v>
      </c>
      <c r="E25" s="53"/>
      <c r="F25" s="170">
        <v>7.6999999999999999E-2</v>
      </c>
      <c r="G25" s="170" t="str">
        <f>IF(B25&gt;0,B25*F25,"")</f>
        <v/>
      </c>
      <c r="H25" s="170">
        <v>0.107</v>
      </c>
      <c r="I25" s="130" t="str">
        <f>IF(B25&gt;0,B25*H25,"")</f>
        <v/>
      </c>
      <c r="J25" s="39"/>
      <c r="K25" s="39"/>
      <c r="L25" s="29"/>
    </row>
    <row r="26" spans="1:12" ht="12.75" customHeight="1" x14ac:dyDescent="0.2">
      <c r="A26" s="28"/>
      <c r="B26" s="110"/>
      <c r="C26" s="176" t="s">
        <v>707</v>
      </c>
      <c r="D26" s="177" t="s">
        <v>708</v>
      </c>
      <c r="E26" s="53"/>
      <c r="F26" s="178">
        <v>4.0000000000000001E-3</v>
      </c>
      <c r="G26" s="178" t="str">
        <f>IF(B26&gt;0,B26*F26,"")</f>
        <v/>
      </c>
      <c r="H26" s="178">
        <v>2.7E-2</v>
      </c>
      <c r="I26" s="130" t="str">
        <f t="shared" ref="I26" si="0">IF(B26&gt;0,B26*H26,"")</f>
        <v/>
      </c>
      <c r="J26" s="39"/>
      <c r="K26" s="39"/>
      <c r="L26" s="29"/>
    </row>
    <row r="27" spans="1:12" ht="13.9" customHeight="1" x14ac:dyDescent="0.2">
      <c r="A27" s="28"/>
      <c r="B27" s="47"/>
      <c r="C27" s="47"/>
      <c r="D27" s="47"/>
      <c r="E27" s="47"/>
      <c r="F27" s="57" t="s">
        <v>709</v>
      </c>
      <c r="G27" s="129">
        <f>SUM(G25:G26)</f>
        <v>0</v>
      </c>
      <c r="H27" s="57" t="s">
        <v>710</v>
      </c>
      <c r="I27" s="129">
        <f>SUM(I25:I26)</f>
        <v>0</v>
      </c>
      <c r="J27" s="39"/>
      <c r="K27" s="39"/>
      <c r="L27" s="29"/>
    </row>
    <row r="28" spans="1:12" ht="4.9000000000000004" customHeight="1" x14ac:dyDescent="0.2">
      <c r="A28" s="28"/>
      <c r="B28" s="47"/>
      <c r="C28" s="47"/>
      <c r="D28" s="47"/>
      <c r="E28" s="47"/>
      <c r="F28" s="47"/>
      <c r="G28" s="47"/>
      <c r="H28" s="47"/>
      <c r="I28" s="47"/>
      <c r="J28" s="39"/>
      <c r="K28" s="39"/>
      <c r="L28" s="29"/>
    </row>
    <row r="29" spans="1:12" ht="12.75" customHeight="1" x14ac:dyDescent="0.2">
      <c r="A29" s="28"/>
      <c r="B29" s="214" t="s">
        <v>12</v>
      </c>
      <c r="C29" s="197"/>
      <c r="D29" s="197"/>
      <c r="E29" s="73"/>
      <c r="F29" s="197" t="s">
        <v>3</v>
      </c>
      <c r="G29" s="197"/>
      <c r="H29" s="215" t="s">
        <v>4</v>
      </c>
      <c r="I29" s="215"/>
      <c r="J29" s="215"/>
      <c r="K29" s="39"/>
      <c r="L29" s="29"/>
    </row>
    <row r="30" spans="1:12" x14ac:dyDescent="0.2">
      <c r="A30" s="28"/>
      <c r="B30" s="110"/>
      <c r="C30" s="48" t="s">
        <v>556</v>
      </c>
      <c r="D30" s="48" t="s">
        <v>14</v>
      </c>
      <c r="E30" s="48"/>
      <c r="F30" s="48">
        <v>0.02</v>
      </c>
      <c r="G30" s="48" t="str">
        <f>IF(B30&gt;0, B30*F30, "")</f>
        <v/>
      </c>
      <c r="H30" s="48">
        <v>2.5000000000000001E-2</v>
      </c>
      <c r="I30" s="48" t="str">
        <f>IF(B30&gt;0, B30*H30, "")</f>
        <v/>
      </c>
      <c r="J30" s="39"/>
      <c r="K30" s="39"/>
      <c r="L30" s="29"/>
    </row>
    <row r="31" spans="1:12" x14ac:dyDescent="0.2">
      <c r="A31" s="28"/>
      <c r="B31" s="110"/>
      <c r="C31" s="48" t="s">
        <v>555</v>
      </c>
      <c r="D31" s="48" t="s">
        <v>14</v>
      </c>
      <c r="E31" s="48"/>
      <c r="F31" s="48">
        <v>0.02</v>
      </c>
      <c r="G31" s="48" t="str">
        <f t="shared" ref="G31:G46" si="1">IF(B31&gt;0, B31*F31, "")</f>
        <v/>
      </c>
      <c r="H31" s="48">
        <v>0.05</v>
      </c>
      <c r="I31" s="48" t="str">
        <f t="shared" ref="I31:I46" si="2">IF(B31&gt;0, B31*H31, "")</f>
        <v/>
      </c>
      <c r="J31" s="39"/>
      <c r="K31" s="39"/>
      <c r="L31" s="29"/>
    </row>
    <row r="32" spans="1:12" x14ac:dyDescent="0.2">
      <c r="A32" s="28"/>
      <c r="B32" s="110"/>
      <c r="C32" s="48" t="s">
        <v>557</v>
      </c>
      <c r="D32" s="48" t="s">
        <v>492</v>
      </c>
      <c r="E32" s="48"/>
      <c r="F32" s="48">
        <v>2.5000000000000001E-2</v>
      </c>
      <c r="G32" s="48" t="str">
        <f t="shared" si="1"/>
        <v/>
      </c>
      <c r="H32" s="48">
        <v>2.5000000000000001E-2</v>
      </c>
      <c r="I32" s="48" t="str">
        <f t="shared" si="2"/>
        <v/>
      </c>
      <c r="J32" s="39"/>
      <c r="K32" s="39"/>
      <c r="L32" s="29"/>
    </row>
    <row r="33" spans="1:12" x14ac:dyDescent="0.2">
      <c r="A33" s="28"/>
      <c r="B33" s="110"/>
      <c r="C33" s="48" t="s">
        <v>690</v>
      </c>
      <c r="D33" s="48" t="s">
        <v>493</v>
      </c>
      <c r="E33" s="48"/>
      <c r="F33" s="48">
        <v>1.4999999999999999E-2</v>
      </c>
      <c r="G33" s="48" t="str">
        <f t="shared" si="1"/>
        <v/>
      </c>
      <c r="H33" s="48">
        <v>0.21</v>
      </c>
      <c r="I33" s="48" t="str">
        <f t="shared" si="2"/>
        <v/>
      </c>
      <c r="J33" s="39"/>
      <c r="K33" s="39"/>
      <c r="L33" s="29"/>
    </row>
    <row r="34" spans="1:12" x14ac:dyDescent="0.2">
      <c r="A34" s="28"/>
      <c r="B34" s="110"/>
      <c r="C34" s="48" t="s">
        <v>13</v>
      </c>
      <c r="D34" s="48" t="s">
        <v>15</v>
      </c>
      <c r="E34" s="48"/>
      <c r="F34" s="48">
        <v>1.4999999999999999E-2</v>
      </c>
      <c r="G34" s="48" t="str">
        <f t="shared" si="1"/>
        <v/>
      </c>
      <c r="H34" s="48">
        <v>1.4999999999999999E-2</v>
      </c>
      <c r="I34" s="48" t="str">
        <f t="shared" si="2"/>
        <v/>
      </c>
      <c r="J34" s="39"/>
      <c r="K34" s="39"/>
      <c r="L34" s="29"/>
    </row>
    <row r="35" spans="1:12" x14ac:dyDescent="0.2">
      <c r="A35" s="28"/>
      <c r="B35" s="110"/>
      <c r="C35" s="48" t="s">
        <v>547</v>
      </c>
      <c r="D35" s="48" t="s">
        <v>558</v>
      </c>
      <c r="E35" s="48"/>
      <c r="F35" s="48">
        <v>0.06</v>
      </c>
      <c r="G35" s="48" t="str">
        <f t="shared" si="1"/>
        <v/>
      </c>
      <c r="H35" s="48">
        <v>0.06</v>
      </c>
      <c r="I35" s="48" t="str">
        <f t="shared" si="2"/>
        <v/>
      </c>
      <c r="J35" s="39"/>
      <c r="K35" s="39"/>
      <c r="L35" s="29"/>
    </row>
    <row r="36" spans="1:12" x14ac:dyDescent="0.2">
      <c r="A36" s="30"/>
      <c r="B36" s="110"/>
      <c r="C36" s="48" t="s">
        <v>618</v>
      </c>
      <c r="D36" s="48" t="s">
        <v>564</v>
      </c>
      <c r="E36" s="48"/>
      <c r="F36" s="48">
        <v>0.06</v>
      </c>
      <c r="G36" s="48" t="str">
        <f t="shared" si="1"/>
        <v/>
      </c>
      <c r="H36" s="48">
        <v>0.06</v>
      </c>
      <c r="I36" s="48" t="str">
        <f t="shared" si="2"/>
        <v/>
      </c>
      <c r="J36" s="40"/>
      <c r="K36" s="40"/>
      <c r="L36" s="31"/>
    </row>
    <row r="37" spans="1:12" x14ac:dyDescent="0.2">
      <c r="A37" s="30"/>
      <c r="B37" s="110"/>
      <c r="C37" s="48" t="s">
        <v>630</v>
      </c>
      <c r="D37" s="48" t="s">
        <v>631</v>
      </c>
      <c r="E37" s="48"/>
      <c r="F37" s="48">
        <v>0.02</v>
      </c>
      <c r="G37" s="48" t="str">
        <f t="shared" si="1"/>
        <v/>
      </c>
      <c r="H37" s="48">
        <v>0.02</v>
      </c>
      <c r="I37" s="48" t="str">
        <f t="shared" si="2"/>
        <v/>
      </c>
      <c r="J37" s="40"/>
      <c r="K37" s="40"/>
      <c r="L37" s="31"/>
    </row>
    <row r="38" spans="1:12" x14ac:dyDescent="0.2">
      <c r="A38" s="30"/>
      <c r="B38" s="110"/>
      <c r="C38" s="48" t="s">
        <v>630</v>
      </c>
      <c r="D38" s="48" t="s">
        <v>632</v>
      </c>
      <c r="E38" s="48"/>
      <c r="F38" s="48">
        <v>0.02</v>
      </c>
      <c r="G38" s="48" t="str">
        <f t="shared" si="1"/>
        <v/>
      </c>
      <c r="H38" s="48">
        <v>0.27</v>
      </c>
      <c r="I38" s="48" t="str">
        <f t="shared" si="2"/>
        <v/>
      </c>
      <c r="J38" s="40"/>
      <c r="K38" s="40"/>
      <c r="L38" s="31"/>
    </row>
    <row r="39" spans="1:12" ht="12.75" customHeight="1" x14ac:dyDescent="0.2">
      <c r="A39" s="28"/>
      <c r="B39" s="110"/>
      <c r="C39" s="48" t="s">
        <v>494</v>
      </c>
      <c r="D39" s="48" t="s">
        <v>495</v>
      </c>
      <c r="E39" s="48"/>
      <c r="F39" s="48">
        <v>2.5000000000000001E-2</v>
      </c>
      <c r="G39" s="48" t="str">
        <f t="shared" si="1"/>
        <v/>
      </c>
      <c r="H39" s="48">
        <v>3.5000000000000003E-2</v>
      </c>
      <c r="I39" s="48" t="str">
        <f t="shared" si="2"/>
        <v/>
      </c>
      <c r="J39" s="39"/>
      <c r="K39" s="39"/>
      <c r="L39" s="29"/>
    </row>
    <row r="40" spans="1:12" ht="12.75" customHeight="1" x14ac:dyDescent="0.2">
      <c r="A40" s="28"/>
      <c r="B40" s="110"/>
      <c r="C40" s="48" t="s">
        <v>506</v>
      </c>
      <c r="D40" s="48" t="s">
        <v>499</v>
      </c>
      <c r="E40" s="48"/>
      <c r="F40" s="48">
        <v>0.01</v>
      </c>
      <c r="G40" s="48" t="str">
        <f t="shared" si="1"/>
        <v/>
      </c>
      <c r="H40" s="48">
        <v>0.13500000000000001</v>
      </c>
      <c r="I40" s="48" t="str">
        <f t="shared" si="2"/>
        <v/>
      </c>
      <c r="J40" s="39"/>
      <c r="K40" s="39"/>
      <c r="L40" s="29"/>
    </row>
    <row r="41" spans="1:12" x14ac:dyDescent="0.2">
      <c r="A41" s="28"/>
      <c r="B41" s="110"/>
      <c r="C41" s="48" t="s">
        <v>496</v>
      </c>
      <c r="D41" s="48" t="s">
        <v>497</v>
      </c>
      <c r="E41" s="48"/>
      <c r="F41" s="48">
        <v>2.5000000000000001E-2</v>
      </c>
      <c r="G41" s="48" t="str">
        <f t="shared" si="1"/>
        <v/>
      </c>
      <c r="H41" s="48">
        <v>2.5000000000000001E-2</v>
      </c>
      <c r="I41" s="48" t="str">
        <f t="shared" si="2"/>
        <v/>
      </c>
      <c r="J41" s="39"/>
      <c r="K41" s="39"/>
      <c r="L41" s="29"/>
    </row>
    <row r="42" spans="1:12" x14ac:dyDescent="0.2">
      <c r="A42" s="28"/>
      <c r="B42" s="110"/>
      <c r="C42" s="48" t="s">
        <v>507</v>
      </c>
      <c r="D42" s="48" t="s">
        <v>498</v>
      </c>
      <c r="E42" s="48"/>
      <c r="F42" s="48">
        <v>0.01</v>
      </c>
      <c r="G42" s="48" t="str">
        <f t="shared" si="1"/>
        <v/>
      </c>
      <c r="H42" s="48">
        <v>0.215</v>
      </c>
      <c r="I42" s="48" t="str">
        <f t="shared" si="2"/>
        <v/>
      </c>
      <c r="J42" s="39"/>
      <c r="K42" s="39"/>
      <c r="L42" s="29"/>
    </row>
    <row r="43" spans="1:12" x14ac:dyDescent="0.2">
      <c r="A43" s="28"/>
      <c r="B43" s="110"/>
      <c r="C43" s="48" t="s">
        <v>500</v>
      </c>
      <c r="D43" s="48" t="s">
        <v>501</v>
      </c>
      <c r="E43" s="48"/>
      <c r="F43" s="48">
        <v>2.5000000000000001E-2</v>
      </c>
      <c r="G43" s="48" t="str">
        <f t="shared" si="1"/>
        <v/>
      </c>
      <c r="H43" s="48">
        <v>2.5000000000000001E-2</v>
      </c>
      <c r="I43" s="48" t="str">
        <f t="shared" si="2"/>
        <v/>
      </c>
      <c r="J43" s="39"/>
      <c r="K43" s="39"/>
      <c r="L43" s="29"/>
    </row>
    <row r="44" spans="1:12" x14ac:dyDescent="0.2">
      <c r="A44" s="28"/>
      <c r="B44" s="110"/>
      <c r="C44" s="48" t="s">
        <v>502</v>
      </c>
      <c r="D44" s="48" t="s">
        <v>503</v>
      </c>
      <c r="E44" s="48"/>
      <c r="F44" s="48">
        <v>0.03</v>
      </c>
      <c r="G44" s="48" t="str">
        <f t="shared" si="1"/>
        <v/>
      </c>
      <c r="H44" s="48">
        <v>0.03</v>
      </c>
      <c r="I44" s="48" t="str">
        <f t="shared" si="2"/>
        <v/>
      </c>
      <c r="J44" s="39"/>
      <c r="K44" s="39"/>
      <c r="L44" s="29"/>
    </row>
    <row r="45" spans="1:12" x14ac:dyDescent="0.2">
      <c r="A45" s="28"/>
      <c r="B45" s="110"/>
      <c r="C45" s="48" t="s">
        <v>559</v>
      </c>
      <c r="D45" s="48" t="s">
        <v>560</v>
      </c>
      <c r="E45" s="48"/>
      <c r="F45" s="48">
        <v>0.01</v>
      </c>
      <c r="G45" s="48" t="str">
        <f>IF(B45&gt;0, B45*F45, "")</f>
        <v/>
      </c>
      <c r="H45" s="48">
        <v>0.01</v>
      </c>
      <c r="I45" s="48" t="str">
        <f>IF(B45&gt;0, B45*H45, "")</f>
        <v/>
      </c>
      <c r="J45" s="39"/>
      <c r="K45" s="39"/>
      <c r="L45" s="29"/>
    </row>
    <row r="46" spans="1:12" x14ac:dyDescent="0.2">
      <c r="A46" s="28"/>
      <c r="B46" s="110"/>
      <c r="C46" s="48" t="s">
        <v>504</v>
      </c>
      <c r="D46" s="48" t="s">
        <v>505</v>
      </c>
      <c r="E46" s="48"/>
      <c r="F46" s="48">
        <v>0.04</v>
      </c>
      <c r="G46" s="48" t="str">
        <f t="shared" si="1"/>
        <v/>
      </c>
      <c r="H46" s="48">
        <v>0.04</v>
      </c>
      <c r="I46" s="48" t="str">
        <f t="shared" si="2"/>
        <v/>
      </c>
      <c r="J46" s="39"/>
      <c r="K46" s="39"/>
      <c r="L46" s="29"/>
    </row>
    <row r="47" spans="1:12" x14ac:dyDescent="0.2">
      <c r="A47" s="28"/>
      <c r="B47" s="110"/>
      <c r="C47" s="48" t="s">
        <v>609</v>
      </c>
      <c r="D47" s="48" t="s">
        <v>611</v>
      </c>
      <c r="E47" s="48"/>
      <c r="F47" s="48">
        <v>0.05</v>
      </c>
      <c r="G47" s="48" t="str">
        <f t="shared" ref="G47" si="3">IF(B47&gt;0, B47*F47, "")</f>
        <v/>
      </c>
      <c r="H47" s="48">
        <v>0.05</v>
      </c>
      <c r="I47" s="48" t="str">
        <f t="shared" ref="I47" si="4">IF(B47&gt;0, B47*H47, "")</f>
        <v/>
      </c>
      <c r="J47" s="39"/>
      <c r="K47" s="39"/>
      <c r="L47" s="29"/>
    </row>
    <row r="48" spans="1:12" x14ac:dyDescent="0.2">
      <c r="A48" s="28"/>
      <c r="B48" s="110"/>
      <c r="C48" s="48" t="s">
        <v>608</v>
      </c>
      <c r="D48" s="48" t="s">
        <v>610</v>
      </c>
      <c r="E48" s="48"/>
      <c r="F48" s="48">
        <v>9.5000000000000001E-2</v>
      </c>
      <c r="G48" s="48" t="str">
        <f t="shared" ref="G48:G59" si="5">IF(B48&gt;0, B48*F48, "")</f>
        <v/>
      </c>
      <c r="H48" s="48">
        <v>9.5000000000000001E-2</v>
      </c>
      <c r="I48" s="48" t="str">
        <f t="shared" ref="I48:I59" si="6">IF(B48&gt;0, B48*H48, "")</f>
        <v/>
      </c>
      <c r="J48" s="39"/>
      <c r="K48" s="39"/>
      <c r="L48" s="29"/>
    </row>
    <row r="49" spans="1:12" x14ac:dyDescent="0.2">
      <c r="A49" s="28"/>
      <c r="B49" s="110"/>
      <c r="C49" s="47" t="s">
        <v>681</v>
      </c>
      <c r="D49" s="51" t="s">
        <v>692</v>
      </c>
      <c r="E49" s="51"/>
      <c r="F49" s="48">
        <v>1.4999999999999999E-2</v>
      </c>
      <c r="G49" s="170" t="str">
        <f t="shared" si="5"/>
        <v/>
      </c>
      <c r="H49" s="48">
        <v>1.4999999999999999E-2</v>
      </c>
      <c r="I49" s="170" t="str">
        <f t="shared" si="6"/>
        <v/>
      </c>
      <c r="J49" s="39"/>
      <c r="K49" s="39"/>
      <c r="L49" s="29"/>
    </row>
    <row r="50" spans="1:12" x14ac:dyDescent="0.2">
      <c r="A50" s="28"/>
      <c r="B50" s="110"/>
      <c r="C50" s="47" t="s">
        <v>682</v>
      </c>
      <c r="D50" s="51" t="s">
        <v>691</v>
      </c>
      <c r="E50" s="51"/>
      <c r="F50" s="48">
        <v>1.4999999999999999E-2</v>
      </c>
      <c r="G50" s="170" t="str">
        <f t="shared" si="5"/>
        <v/>
      </c>
      <c r="H50" s="48">
        <v>1.4999999999999999E-2</v>
      </c>
      <c r="I50" s="170" t="str">
        <f t="shared" si="6"/>
        <v/>
      </c>
      <c r="J50" s="39"/>
      <c r="K50" s="39"/>
      <c r="L50" s="29"/>
    </row>
    <row r="51" spans="1:12" x14ac:dyDescent="0.2">
      <c r="A51" s="28"/>
      <c r="B51" s="110"/>
      <c r="C51" s="47" t="s">
        <v>683</v>
      </c>
      <c r="D51" s="51" t="s">
        <v>693</v>
      </c>
      <c r="E51" s="51"/>
      <c r="F51" s="48">
        <v>1.4999999999999999E-2</v>
      </c>
      <c r="G51" s="170" t="str">
        <f t="shared" si="5"/>
        <v/>
      </c>
      <c r="H51" s="48">
        <v>1.4999999999999999E-2</v>
      </c>
      <c r="I51" s="170" t="str">
        <f t="shared" si="6"/>
        <v/>
      </c>
      <c r="J51" s="39"/>
      <c r="K51" s="39"/>
      <c r="L51" s="29"/>
    </row>
    <row r="52" spans="1:12" x14ac:dyDescent="0.2">
      <c r="A52" s="28"/>
      <c r="B52" s="110"/>
      <c r="C52" s="47" t="s">
        <v>684</v>
      </c>
      <c r="D52" s="51" t="s">
        <v>694</v>
      </c>
      <c r="E52" s="51"/>
      <c r="F52" s="48">
        <v>1.4999999999999999E-2</v>
      </c>
      <c r="G52" s="170" t="str">
        <f t="shared" si="5"/>
        <v/>
      </c>
      <c r="H52" s="48">
        <v>1.4999999999999999E-2</v>
      </c>
      <c r="I52" s="170" t="str">
        <f t="shared" si="6"/>
        <v/>
      </c>
      <c r="J52" s="39"/>
      <c r="K52" s="39"/>
      <c r="L52" s="29"/>
    </row>
    <row r="53" spans="1:12" x14ac:dyDescent="0.2">
      <c r="A53" s="28"/>
      <c r="B53" s="110"/>
      <c r="C53" s="47" t="s">
        <v>685</v>
      </c>
      <c r="D53" s="51" t="s">
        <v>695</v>
      </c>
      <c r="E53" s="51"/>
      <c r="F53" s="48">
        <v>1.4999999999999999E-2</v>
      </c>
      <c r="G53" s="170" t="str">
        <f t="shared" si="5"/>
        <v/>
      </c>
      <c r="H53" s="48">
        <v>1.4999999999999999E-2</v>
      </c>
      <c r="I53" s="170" t="str">
        <f t="shared" si="6"/>
        <v/>
      </c>
      <c r="J53" s="39"/>
      <c r="K53" s="39"/>
      <c r="L53" s="29"/>
    </row>
    <row r="54" spans="1:12" x14ac:dyDescent="0.2">
      <c r="A54" s="28"/>
      <c r="B54" s="110"/>
      <c r="C54" s="47" t="s">
        <v>686</v>
      </c>
      <c r="D54" s="51" t="s">
        <v>696</v>
      </c>
      <c r="E54" s="51"/>
      <c r="F54" s="48">
        <v>1.4999999999999999E-2</v>
      </c>
      <c r="G54" s="170" t="str">
        <f t="shared" si="5"/>
        <v/>
      </c>
      <c r="H54" s="48">
        <v>1.4999999999999999E-2</v>
      </c>
      <c r="I54" s="170" t="str">
        <f t="shared" si="6"/>
        <v/>
      </c>
      <c r="J54" s="39"/>
      <c r="K54" s="39"/>
      <c r="L54" s="29"/>
    </row>
    <row r="55" spans="1:12" x14ac:dyDescent="0.2">
      <c r="A55" s="28"/>
      <c r="B55" s="110"/>
      <c r="C55" s="47" t="s">
        <v>687</v>
      </c>
      <c r="D55" s="51" t="s">
        <v>697</v>
      </c>
      <c r="E55" s="51"/>
      <c r="F55" s="48">
        <v>1.4999999999999999E-2</v>
      </c>
      <c r="G55" s="170" t="str">
        <f t="shared" si="5"/>
        <v/>
      </c>
      <c r="H55" s="48">
        <v>1.4999999999999999E-2</v>
      </c>
      <c r="I55" s="170" t="str">
        <f t="shared" si="6"/>
        <v/>
      </c>
      <c r="J55" s="39"/>
      <c r="K55" s="39"/>
      <c r="L55" s="29"/>
    </row>
    <row r="56" spans="1:12" x14ac:dyDescent="0.2">
      <c r="A56" s="28"/>
      <c r="B56" s="110"/>
      <c r="C56" s="47" t="s">
        <v>688</v>
      </c>
      <c r="D56" s="51" t="s">
        <v>689</v>
      </c>
      <c r="E56" s="51"/>
      <c r="F56" s="48">
        <v>1.4999999999999999E-2</v>
      </c>
      <c r="G56" s="170" t="str">
        <f t="shared" si="5"/>
        <v/>
      </c>
      <c r="H56" s="48">
        <v>1.4999999999999999E-2</v>
      </c>
      <c r="I56" s="170" t="str">
        <f t="shared" si="6"/>
        <v/>
      </c>
      <c r="J56" s="39"/>
      <c r="K56" s="39"/>
      <c r="L56" s="29"/>
    </row>
    <row r="57" spans="1:12" x14ac:dyDescent="0.2">
      <c r="A57" s="28"/>
      <c r="B57" s="110"/>
      <c r="C57" s="47" t="s">
        <v>744</v>
      </c>
      <c r="D57" s="51" t="s">
        <v>757</v>
      </c>
      <c r="E57" s="51"/>
      <c r="F57" s="48">
        <v>3.4000000000000002E-2</v>
      </c>
      <c r="G57" s="170" t="str">
        <f t="shared" si="5"/>
        <v/>
      </c>
      <c r="H57" s="48">
        <v>5.5E-2</v>
      </c>
      <c r="I57" s="170" t="str">
        <f t="shared" si="6"/>
        <v/>
      </c>
      <c r="J57" s="39"/>
      <c r="K57" s="39"/>
      <c r="L57" s="29"/>
    </row>
    <row r="58" spans="1:12" x14ac:dyDescent="0.2">
      <c r="A58" s="28"/>
      <c r="B58" s="110"/>
      <c r="C58" s="47" t="s">
        <v>740</v>
      </c>
      <c r="D58" s="51" t="s">
        <v>742</v>
      </c>
      <c r="E58" s="51"/>
      <c r="F58" s="48">
        <v>1.7999999999999999E-2</v>
      </c>
      <c r="G58" s="170" t="str">
        <f t="shared" si="5"/>
        <v/>
      </c>
      <c r="H58" s="48">
        <v>1.9E-2</v>
      </c>
      <c r="I58" s="170" t="str">
        <f t="shared" si="6"/>
        <v/>
      </c>
      <c r="J58" s="39"/>
      <c r="K58" s="39"/>
      <c r="L58" s="29"/>
    </row>
    <row r="59" spans="1:12" x14ac:dyDescent="0.2">
      <c r="A59" s="28"/>
      <c r="B59" s="97"/>
      <c r="C59" s="47" t="s">
        <v>741</v>
      </c>
      <c r="D59" s="51" t="s">
        <v>743</v>
      </c>
      <c r="E59" s="51"/>
      <c r="F59" s="48">
        <v>1.7999999999999999E-2</v>
      </c>
      <c r="G59" s="170" t="str">
        <f t="shared" si="5"/>
        <v/>
      </c>
      <c r="H59" s="48">
        <v>1.9E-2</v>
      </c>
      <c r="I59" s="170" t="str">
        <f t="shared" si="6"/>
        <v/>
      </c>
      <c r="J59" s="39"/>
      <c r="K59" s="39"/>
      <c r="L59" s="29"/>
    </row>
    <row r="60" spans="1:12" ht="12" customHeight="1" x14ac:dyDescent="0.2">
      <c r="A60" s="28"/>
      <c r="B60" s="171" t="s">
        <v>619</v>
      </c>
      <c r="C60" s="171"/>
      <c r="D60" s="51"/>
      <c r="E60" s="54"/>
      <c r="F60" s="130"/>
      <c r="G60" s="130"/>
      <c r="H60" s="130"/>
      <c r="I60" s="130"/>
      <c r="J60" s="39"/>
      <c r="K60" s="39"/>
      <c r="L60" s="29"/>
    </row>
    <row r="61" spans="1:12" x14ac:dyDescent="0.2">
      <c r="A61" s="28"/>
      <c r="B61" s="202" t="s">
        <v>341</v>
      </c>
      <c r="C61" s="202"/>
      <c r="D61" s="202"/>
      <c r="E61" s="202"/>
      <c r="F61" s="131" t="s">
        <v>49</v>
      </c>
      <c r="G61" s="132">
        <f>SUM(G23:G59)</f>
        <v>0</v>
      </c>
      <c r="H61" s="131" t="s">
        <v>50</v>
      </c>
      <c r="I61" s="129">
        <f>SUM(I27:I59)</f>
        <v>0</v>
      </c>
      <c r="J61" s="39"/>
      <c r="K61" s="39"/>
      <c r="L61" s="29"/>
    </row>
    <row r="62" spans="1:12" x14ac:dyDescent="0.2">
      <c r="A62" s="28"/>
      <c r="B62" s="133" t="s">
        <v>620</v>
      </c>
      <c r="C62" s="133"/>
      <c r="D62" s="133"/>
      <c r="E62" s="133"/>
      <c r="F62" s="57"/>
      <c r="G62" s="129"/>
      <c r="H62" s="57"/>
      <c r="I62" s="129"/>
      <c r="J62" s="39"/>
      <c r="K62" s="39"/>
      <c r="L62" s="29"/>
    </row>
    <row r="63" spans="1:12" x14ac:dyDescent="0.2">
      <c r="A63" s="28"/>
      <c r="B63" s="214" t="s">
        <v>322</v>
      </c>
      <c r="C63" s="197"/>
      <c r="D63" s="197"/>
      <c r="E63" s="73"/>
      <c r="F63" s="197" t="s">
        <v>3</v>
      </c>
      <c r="G63" s="197"/>
      <c r="H63" s="215" t="s">
        <v>4</v>
      </c>
      <c r="I63" s="215"/>
      <c r="J63" s="215"/>
      <c r="K63" s="39"/>
      <c r="L63" s="29"/>
    </row>
    <row r="64" spans="1:12" x14ac:dyDescent="0.2">
      <c r="A64" s="28"/>
      <c r="B64" s="203" t="s">
        <v>633</v>
      </c>
      <c r="C64" s="203"/>
      <c r="D64" s="203"/>
      <c r="E64" s="203"/>
      <c r="F64" s="203"/>
      <c r="G64" s="203"/>
      <c r="H64" s="203"/>
      <c r="I64" s="203"/>
      <c r="J64" s="203"/>
      <c r="K64" s="39"/>
      <c r="L64" s="29"/>
    </row>
    <row r="65" spans="1:12" ht="14.1" customHeight="1" x14ac:dyDescent="0.2">
      <c r="A65" s="28"/>
      <c r="B65" s="203"/>
      <c r="C65" s="203"/>
      <c r="D65" s="203"/>
      <c r="E65" s="203"/>
      <c r="F65" s="203"/>
      <c r="G65" s="203"/>
      <c r="H65" s="203"/>
      <c r="I65" s="203"/>
      <c r="J65" s="203"/>
      <c r="K65" s="39"/>
      <c r="L65" s="29"/>
    </row>
    <row r="66" spans="1:12" x14ac:dyDescent="0.2">
      <c r="A66" s="28"/>
      <c r="B66" s="110"/>
      <c r="C66" s="47" t="s">
        <v>612</v>
      </c>
      <c r="D66" s="47" t="s">
        <v>38</v>
      </c>
      <c r="E66" s="47"/>
      <c r="F66" s="48">
        <v>2.9999999999999997E-4</v>
      </c>
      <c r="G66" s="48" t="str">
        <f>+IF(B66&gt;0,F66*B66,"")</f>
        <v/>
      </c>
      <c r="H66" s="48">
        <v>2.9999999999999997E-4</v>
      </c>
      <c r="I66" s="48" t="str">
        <f>IF(B66&gt;0, H66*B66, "")</f>
        <v/>
      </c>
      <c r="J66" s="37"/>
      <c r="K66" s="39"/>
      <c r="L66" s="29"/>
    </row>
    <row r="67" spans="1:12" x14ac:dyDescent="0.2">
      <c r="A67" s="28"/>
      <c r="B67" s="110"/>
      <c r="C67" s="47" t="s">
        <v>613</v>
      </c>
      <c r="D67" s="47" t="s">
        <v>39</v>
      </c>
      <c r="E67" s="47"/>
      <c r="F67" s="48">
        <v>2.9999999999999997E-4</v>
      </c>
      <c r="G67" s="48" t="str">
        <f t="shared" ref="G67:G91" si="7">+IF(B67&gt;0,F67*B67,"")</f>
        <v/>
      </c>
      <c r="H67" s="48">
        <v>2.9999999999999997E-4</v>
      </c>
      <c r="I67" s="48" t="str">
        <f t="shared" ref="I67:I91" si="8">IF(B67&gt;0, H67*B67, "")</f>
        <v/>
      </c>
      <c r="J67" s="37"/>
      <c r="K67" s="39"/>
      <c r="L67" s="29"/>
    </row>
    <row r="68" spans="1:12" x14ac:dyDescent="0.2">
      <c r="A68" s="28"/>
      <c r="B68" s="110"/>
      <c r="C68" s="47" t="s">
        <v>614</v>
      </c>
      <c r="D68" s="47" t="s">
        <v>41</v>
      </c>
      <c r="E68" s="47"/>
      <c r="F68" s="48">
        <v>2.9999999999999997E-4</v>
      </c>
      <c r="G68" s="48" t="str">
        <f t="shared" si="7"/>
        <v/>
      </c>
      <c r="H68" s="48">
        <v>2.9999999999999997E-4</v>
      </c>
      <c r="I68" s="48" t="str">
        <f t="shared" si="8"/>
        <v/>
      </c>
      <c r="J68" s="37"/>
      <c r="K68" s="39"/>
      <c r="L68" s="29"/>
    </row>
    <row r="69" spans="1:12" x14ac:dyDescent="0.2">
      <c r="A69" s="28"/>
      <c r="B69" s="110"/>
      <c r="C69" s="47" t="s">
        <v>615</v>
      </c>
      <c r="D69" s="47" t="s">
        <v>518</v>
      </c>
      <c r="E69" s="47"/>
      <c r="F69" s="48">
        <v>2.9999999999999997E-4</v>
      </c>
      <c r="G69" s="48" t="str">
        <f t="shared" si="7"/>
        <v/>
      </c>
      <c r="H69" s="48">
        <v>2.9999999999999997E-4</v>
      </c>
      <c r="I69" s="48" t="str">
        <f t="shared" si="8"/>
        <v/>
      </c>
      <c r="J69" s="37"/>
      <c r="K69" s="39"/>
      <c r="L69" s="29"/>
    </row>
    <row r="70" spans="1:12" x14ac:dyDescent="0.2">
      <c r="A70" s="28"/>
      <c r="B70" s="148"/>
      <c r="C70" s="47" t="s">
        <v>628</v>
      </c>
      <c r="D70" s="47" t="s">
        <v>634</v>
      </c>
      <c r="E70" s="47"/>
      <c r="F70" s="48">
        <v>2.9999999999999997E-4</v>
      </c>
      <c r="G70" s="48" t="str">
        <f t="shared" si="7"/>
        <v/>
      </c>
      <c r="H70" s="48">
        <v>2.9999999999999997E-4</v>
      </c>
      <c r="I70" s="48" t="str">
        <f t="shared" si="8"/>
        <v/>
      </c>
      <c r="J70" s="37"/>
      <c r="K70" s="39"/>
      <c r="L70" s="29"/>
    </row>
    <row r="71" spans="1:12" x14ac:dyDescent="0.2">
      <c r="A71" s="28"/>
      <c r="B71" s="148"/>
      <c r="C71" s="47" t="s">
        <v>629</v>
      </c>
      <c r="D71" s="47" t="s">
        <v>635</v>
      </c>
      <c r="E71" s="47"/>
      <c r="F71" s="48">
        <v>2.9999999999999997E-4</v>
      </c>
      <c r="G71" s="48" t="str">
        <f t="shared" si="7"/>
        <v/>
      </c>
      <c r="H71" s="48">
        <v>2.9999999999999997E-4</v>
      </c>
      <c r="I71" s="48" t="str">
        <f t="shared" si="8"/>
        <v/>
      </c>
      <c r="J71" s="37"/>
      <c r="K71" s="39"/>
      <c r="L71" s="29"/>
    </row>
    <row r="72" spans="1:12" x14ac:dyDescent="0.2">
      <c r="A72" s="28"/>
      <c r="B72" s="148"/>
      <c r="C72" s="47" t="s">
        <v>616</v>
      </c>
      <c r="D72" s="47" t="s">
        <v>509</v>
      </c>
      <c r="E72" s="47"/>
      <c r="F72" s="48">
        <v>2.9999999999999997E-4</v>
      </c>
      <c r="G72" s="48" t="str">
        <f t="shared" si="7"/>
        <v/>
      </c>
      <c r="H72" s="48">
        <v>2.9999999999999997E-4</v>
      </c>
      <c r="I72" s="48" t="str">
        <f t="shared" si="8"/>
        <v/>
      </c>
      <c r="J72" s="37"/>
      <c r="K72" s="39"/>
      <c r="L72" s="29"/>
    </row>
    <row r="73" spans="1:12" x14ac:dyDescent="0.2">
      <c r="A73" s="28"/>
      <c r="B73" s="110"/>
      <c r="C73" s="47" t="s">
        <v>617</v>
      </c>
      <c r="D73" s="47" t="s">
        <v>606</v>
      </c>
      <c r="E73" s="47"/>
      <c r="F73" s="48">
        <v>5.0000000000000001E-4</v>
      </c>
      <c r="G73" s="48" t="str">
        <f t="shared" si="7"/>
        <v/>
      </c>
      <c r="H73" s="48">
        <v>5.0000000000000001E-4</v>
      </c>
      <c r="I73" s="48" t="str">
        <f t="shared" si="8"/>
        <v/>
      </c>
      <c r="J73" s="37"/>
      <c r="K73" s="39"/>
      <c r="L73" s="29"/>
    </row>
    <row r="74" spans="1:12" x14ac:dyDescent="0.2">
      <c r="A74" s="28"/>
      <c r="B74" s="110"/>
      <c r="C74" s="47" t="s">
        <v>543</v>
      </c>
      <c r="D74" s="47" t="s">
        <v>544</v>
      </c>
      <c r="E74" s="47"/>
      <c r="F74" s="48">
        <v>0.01</v>
      </c>
      <c r="G74" s="48" t="str">
        <f t="shared" si="7"/>
        <v/>
      </c>
      <c r="H74" s="48">
        <v>1.4999999999999999E-2</v>
      </c>
      <c r="I74" s="48" t="str">
        <f t="shared" si="8"/>
        <v/>
      </c>
      <c r="J74" s="37"/>
      <c r="K74" s="39"/>
      <c r="L74" s="29"/>
    </row>
    <row r="75" spans="1:12" x14ac:dyDescent="0.2">
      <c r="A75" s="28"/>
      <c r="B75" s="110"/>
      <c r="C75" s="47" t="s">
        <v>519</v>
      </c>
      <c r="D75" s="47" t="s">
        <v>607</v>
      </c>
      <c r="E75" s="47"/>
      <c r="F75" s="48">
        <v>2.0000000000000001E-4</v>
      </c>
      <c r="G75" s="48" t="str">
        <f t="shared" si="7"/>
        <v/>
      </c>
      <c r="H75" s="48">
        <v>2.0000000000000001E-4</v>
      </c>
      <c r="I75" s="48" t="str">
        <f t="shared" si="8"/>
        <v/>
      </c>
      <c r="J75" s="37"/>
      <c r="K75" s="39"/>
      <c r="L75" s="29"/>
    </row>
    <row r="76" spans="1:12" x14ac:dyDescent="0.2">
      <c r="A76" s="28"/>
      <c r="B76" s="110"/>
      <c r="C76" s="47" t="s">
        <v>520</v>
      </c>
      <c r="D76" s="47" t="s">
        <v>521</v>
      </c>
      <c r="E76" s="47"/>
      <c r="F76" s="48">
        <v>2.0000000000000001E-4</v>
      </c>
      <c r="G76" s="48" t="str">
        <f t="shared" si="7"/>
        <v/>
      </c>
      <c r="H76" s="48">
        <v>2.0000000000000001E-4</v>
      </c>
      <c r="I76" s="48" t="str">
        <f t="shared" si="8"/>
        <v/>
      </c>
      <c r="J76" s="37"/>
      <c r="K76" s="39"/>
      <c r="L76" s="29"/>
    </row>
    <row r="77" spans="1:12" x14ac:dyDescent="0.2">
      <c r="A77" s="28"/>
      <c r="B77" s="110"/>
      <c r="C77" s="47" t="s">
        <v>522</v>
      </c>
      <c r="D77" s="47" t="s">
        <v>523</v>
      </c>
      <c r="E77" s="47"/>
      <c r="F77" s="48">
        <v>2.4000000000000001E-4</v>
      </c>
      <c r="G77" s="48" t="str">
        <f t="shared" si="7"/>
        <v/>
      </c>
      <c r="H77" s="48">
        <v>2.4000000000000001E-4</v>
      </c>
      <c r="I77" s="48" t="str">
        <f t="shared" si="8"/>
        <v/>
      </c>
      <c r="J77" s="37"/>
      <c r="K77" s="39"/>
      <c r="L77" s="29"/>
    </row>
    <row r="78" spans="1:12" x14ac:dyDescent="0.2">
      <c r="A78" s="28"/>
      <c r="B78" s="110"/>
      <c r="C78" s="47" t="s">
        <v>524</v>
      </c>
      <c r="D78" s="47" t="s">
        <v>525</v>
      </c>
      <c r="E78" s="47"/>
      <c r="F78" s="48">
        <v>2.4000000000000001E-4</v>
      </c>
      <c r="G78" s="48" t="str">
        <f t="shared" si="7"/>
        <v/>
      </c>
      <c r="H78" s="48">
        <v>2.4000000000000001E-4</v>
      </c>
      <c r="I78" s="48" t="str">
        <f t="shared" si="8"/>
        <v/>
      </c>
      <c r="J78" s="37"/>
      <c r="K78" s="39"/>
      <c r="L78" s="29"/>
    </row>
    <row r="79" spans="1:12" x14ac:dyDescent="0.2">
      <c r="A79" s="28"/>
      <c r="B79" s="110"/>
      <c r="C79" s="47" t="s">
        <v>526</v>
      </c>
      <c r="D79" s="47" t="s">
        <v>527</v>
      </c>
      <c r="E79" s="47"/>
      <c r="F79" s="48">
        <v>2.4000000000000001E-4</v>
      </c>
      <c r="G79" s="48" t="str">
        <f t="shared" si="7"/>
        <v/>
      </c>
      <c r="H79" s="48">
        <v>2.4000000000000001E-4</v>
      </c>
      <c r="I79" s="48" t="str">
        <f t="shared" si="8"/>
        <v/>
      </c>
      <c r="J79" s="37"/>
      <c r="K79" s="39"/>
      <c r="L79" s="29"/>
    </row>
    <row r="80" spans="1:12" x14ac:dyDescent="0.2">
      <c r="A80" s="28"/>
      <c r="B80" s="110"/>
      <c r="C80" s="47" t="s">
        <v>528</v>
      </c>
      <c r="D80" s="47" t="s">
        <v>529</v>
      </c>
      <c r="E80" s="47"/>
      <c r="F80" s="48">
        <v>2.4000000000000001E-4</v>
      </c>
      <c r="G80" s="48" t="str">
        <f t="shared" si="7"/>
        <v/>
      </c>
      <c r="H80" s="48">
        <v>2.4000000000000001E-4</v>
      </c>
      <c r="I80" s="48" t="str">
        <f t="shared" si="8"/>
        <v/>
      </c>
      <c r="J80" s="37"/>
      <c r="K80" s="39"/>
      <c r="L80" s="29"/>
    </row>
    <row r="81" spans="1:12" x14ac:dyDescent="0.2">
      <c r="A81" s="28"/>
      <c r="B81" s="110"/>
      <c r="C81" s="47" t="s">
        <v>530</v>
      </c>
      <c r="D81" s="47" t="s">
        <v>531</v>
      </c>
      <c r="E81" s="47"/>
      <c r="F81" s="48">
        <v>2.4000000000000001E-4</v>
      </c>
      <c r="G81" s="48" t="str">
        <f t="shared" si="7"/>
        <v/>
      </c>
      <c r="H81" s="48">
        <v>2.4000000000000001E-4</v>
      </c>
      <c r="I81" s="48" t="str">
        <f t="shared" si="8"/>
        <v/>
      </c>
      <c r="J81" s="37"/>
      <c r="K81" s="39"/>
      <c r="L81" s="29"/>
    </row>
    <row r="82" spans="1:12" x14ac:dyDescent="0.2">
      <c r="A82" s="28"/>
      <c r="B82" s="110"/>
      <c r="C82" s="47" t="s">
        <v>532</v>
      </c>
      <c r="D82" s="47" t="s">
        <v>533</v>
      </c>
      <c r="E82" s="47"/>
      <c r="F82" s="48">
        <v>2.4000000000000001E-4</v>
      </c>
      <c r="G82" s="48" t="str">
        <f t="shared" si="7"/>
        <v/>
      </c>
      <c r="H82" s="48">
        <v>2.4000000000000001E-4</v>
      </c>
      <c r="I82" s="48" t="str">
        <f t="shared" si="8"/>
        <v/>
      </c>
      <c r="J82" s="37"/>
      <c r="K82" s="39"/>
      <c r="L82" s="29"/>
    </row>
    <row r="83" spans="1:12" x14ac:dyDescent="0.2">
      <c r="A83" s="28"/>
      <c r="B83" s="110"/>
      <c r="C83" s="47" t="s">
        <v>534</v>
      </c>
      <c r="D83" s="47" t="s">
        <v>535</v>
      </c>
      <c r="E83" s="47"/>
      <c r="F83" s="48">
        <v>2.0000000000000001E-4</v>
      </c>
      <c r="G83" s="48" t="str">
        <f t="shared" si="7"/>
        <v/>
      </c>
      <c r="H83" s="48">
        <v>2.0000000000000001E-4</v>
      </c>
      <c r="I83" s="48" t="str">
        <f t="shared" si="8"/>
        <v/>
      </c>
      <c r="J83" s="37"/>
      <c r="K83" s="39"/>
      <c r="L83" s="29"/>
    </row>
    <row r="84" spans="1:12" x14ac:dyDescent="0.2">
      <c r="A84" s="28"/>
      <c r="B84" s="110"/>
      <c r="C84" s="47" t="s">
        <v>536</v>
      </c>
      <c r="D84" s="47" t="s">
        <v>537</v>
      </c>
      <c r="E84" s="47"/>
      <c r="F84" s="48">
        <v>2.0000000000000001E-4</v>
      </c>
      <c r="G84" s="48" t="str">
        <f t="shared" si="7"/>
        <v/>
      </c>
      <c r="H84" s="48">
        <v>2.0000000000000001E-4</v>
      </c>
      <c r="I84" s="48" t="str">
        <f t="shared" si="8"/>
        <v/>
      </c>
      <c r="J84" s="37"/>
      <c r="K84" s="39"/>
      <c r="L84" s="29"/>
    </row>
    <row r="85" spans="1:12" x14ac:dyDescent="0.2">
      <c r="A85" s="28"/>
      <c r="B85" s="148"/>
      <c r="C85" s="47" t="s">
        <v>566</v>
      </c>
      <c r="D85" s="47" t="s">
        <v>538</v>
      </c>
      <c r="E85" s="47"/>
      <c r="F85" s="48">
        <v>1.4999999999999999E-4</v>
      </c>
      <c r="G85" s="48" t="str">
        <f t="shared" si="7"/>
        <v/>
      </c>
      <c r="H85" s="48">
        <v>1.4999999999999999E-4</v>
      </c>
      <c r="I85" s="48" t="str">
        <f t="shared" si="8"/>
        <v/>
      </c>
      <c r="J85" s="37"/>
      <c r="K85" s="39"/>
      <c r="L85" s="29"/>
    </row>
    <row r="86" spans="1:12" x14ac:dyDescent="0.2">
      <c r="A86" s="28"/>
      <c r="B86" s="149"/>
      <c r="C86" s="150" t="s">
        <v>539</v>
      </c>
      <c r="D86" s="51" t="s">
        <v>540</v>
      </c>
      <c r="E86" s="51"/>
      <c r="F86" s="48">
        <v>2.4000000000000001E-4</v>
      </c>
      <c r="G86" s="48" t="str">
        <f t="shared" si="7"/>
        <v/>
      </c>
      <c r="H86" s="48">
        <v>2.4000000000000001E-4</v>
      </c>
      <c r="I86" s="48" t="str">
        <f t="shared" si="8"/>
        <v/>
      </c>
      <c r="J86" s="37"/>
      <c r="K86" s="39"/>
      <c r="L86" s="29"/>
    </row>
    <row r="87" spans="1:12" x14ac:dyDescent="0.2">
      <c r="A87" s="28"/>
      <c r="B87" s="110"/>
      <c r="C87" s="47" t="s">
        <v>541</v>
      </c>
      <c r="D87" s="47" t="s">
        <v>542</v>
      </c>
      <c r="E87" s="47"/>
      <c r="F87" s="48">
        <v>2.0000000000000001E-4</v>
      </c>
      <c r="G87" s="48" t="str">
        <f t="shared" si="7"/>
        <v/>
      </c>
      <c r="H87" s="48">
        <v>2.0000000000000001E-4</v>
      </c>
      <c r="I87" s="48" t="str">
        <f t="shared" si="8"/>
        <v/>
      </c>
      <c r="J87" s="37"/>
      <c r="K87" s="39"/>
      <c r="L87" s="29"/>
    </row>
    <row r="88" spans="1:12" x14ac:dyDescent="0.2">
      <c r="A88" s="28"/>
      <c r="B88" s="148"/>
      <c r="C88" s="47" t="s">
        <v>545</v>
      </c>
      <c r="D88" s="47" t="s">
        <v>567</v>
      </c>
      <c r="E88" s="47"/>
      <c r="F88" s="48">
        <v>2.0000000000000001E-4</v>
      </c>
      <c r="G88" s="48" t="str">
        <f t="shared" si="7"/>
        <v/>
      </c>
      <c r="H88" s="48">
        <v>2.0000000000000001E-4</v>
      </c>
      <c r="I88" s="48" t="str">
        <f t="shared" si="8"/>
        <v/>
      </c>
      <c r="J88" s="37"/>
      <c r="K88" s="39"/>
      <c r="L88" s="29"/>
    </row>
    <row r="89" spans="1:12" x14ac:dyDescent="0.2">
      <c r="A89" s="28"/>
      <c r="B89" s="148"/>
      <c r="C89" s="47" t="s">
        <v>636</v>
      </c>
      <c r="D89" s="47" t="s">
        <v>637</v>
      </c>
      <c r="E89" s="47"/>
      <c r="F89" s="48">
        <v>2.0000000000000001E-4</v>
      </c>
      <c r="G89" s="48" t="str">
        <f t="shared" si="7"/>
        <v/>
      </c>
      <c r="H89" s="48">
        <v>2.0000000000000001E-4</v>
      </c>
      <c r="I89" s="48" t="str">
        <f t="shared" si="8"/>
        <v/>
      </c>
      <c r="J89" s="37"/>
      <c r="K89" s="39"/>
      <c r="L89" s="29"/>
    </row>
    <row r="90" spans="1:12" x14ac:dyDescent="0.2">
      <c r="A90" s="28"/>
      <c r="B90" s="148"/>
      <c r="C90" s="47" t="s">
        <v>546</v>
      </c>
      <c r="D90" s="47" t="s">
        <v>568</v>
      </c>
      <c r="E90" s="47"/>
      <c r="F90" s="48">
        <v>2.0000000000000001E-4</v>
      </c>
      <c r="G90" s="48" t="str">
        <f t="shared" si="7"/>
        <v/>
      </c>
      <c r="H90" s="48">
        <v>2.0000000000000001E-4</v>
      </c>
      <c r="I90" s="48" t="str">
        <f t="shared" si="8"/>
        <v/>
      </c>
      <c r="J90" s="37"/>
      <c r="K90" s="39"/>
      <c r="L90" s="29"/>
    </row>
    <row r="91" spans="1:12" ht="13.5" thickBot="1" x14ac:dyDescent="0.25">
      <c r="A91" s="28"/>
      <c r="B91" s="151"/>
      <c r="C91" s="152" t="s">
        <v>565</v>
      </c>
      <c r="D91" s="153" t="s">
        <v>569</v>
      </c>
      <c r="E91" s="153"/>
      <c r="F91" s="49">
        <v>1.4999999999999999E-4</v>
      </c>
      <c r="G91" s="49" t="str">
        <f t="shared" si="7"/>
        <v/>
      </c>
      <c r="H91" s="49">
        <v>1.4999999999999999E-4</v>
      </c>
      <c r="I91" s="49" t="str">
        <f t="shared" si="8"/>
        <v/>
      </c>
      <c r="J91" s="163"/>
      <c r="K91" s="39"/>
      <c r="L91" s="29"/>
    </row>
    <row r="92" spans="1:12" ht="4.9000000000000004" customHeight="1" thickTop="1" x14ac:dyDescent="0.2">
      <c r="A92" s="28"/>
      <c r="B92" s="179"/>
      <c r="C92" s="47"/>
      <c r="D92" s="47"/>
      <c r="E92" s="47"/>
      <c r="F92" s="48"/>
      <c r="G92" s="48"/>
      <c r="H92" s="48"/>
      <c r="I92" s="48"/>
      <c r="J92" s="37"/>
      <c r="K92" s="39"/>
      <c r="L92" s="29"/>
    </row>
    <row r="93" spans="1:12" x14ac:dyDescent="0.2">
      <c r="A93" s="28"/>
      <c r="B93" s="203" t="s">
        <v>638</v>
      </c>
      <c r="C93" s="203"/>
      <c r="D93" s="203"/>
      <c r="E93" s="203"/>
      <c r="F93" s="203"/>
      <c r="G93" s="203"/>
      <c r="H93" s="203"/>
      <c r="I93" s="203"/>
      <c r="J93" s="203"/>
      <c r="K93" s="39"/>
      <c r="L93" s="29"/>
    </row>
    <row r="94" spans="1:12" x14ac:dyDescent="0.2">
      <c r="A94" s="28"/>
      <c r="B94" s="203"/>
      <c r="C94" s="203"/>
      <c r="D94" s="203"/>
      <c r="E94" s="203"/>
      <c r="F94" s="203"/>
      <c r="G94" s="203"/>
      <c r="H94" s="203"/>
      <c r="I94" s="203"/>
      <c r="J94" s="203"/>
      <c r="K94" s="39"/>
      <c r="L94" s="29"/>
    </row>
    <row r="95" spans="1:12" x14ac:dyDescent="0.2">
      <c r="A95" s="28"/>
      <c r="B95" s="110"/>
      <c r="C95" s="47" t="s">
        <v>639</v>
      </c>
      <c r="D95" s="47" t="s">
        <v>38</v>
      </c>
      <c r="E95" s="47"/>
      <c r="F95" s="48">
        <v>2.9999999999999997E-4</v>
      </c>
      <c r="G95" s="48" t="str">
        <f t="shared" ref="G95:G107" si="9">IF(B95&gt;0, F95*B95, "")</f>
        <v/>
      </c>
      <c r="H95" s="48">
        <v>2.9999999999999997E-4</v>
      </c>
      <c r="I95" s="48" t="str">
        <f t="shared" ref="I95:I111" si="10">IF(B95&gt;0, H95*B95, "")</f>
        <v/>
      </c>
      <c r="J95" s="39"/>
      <c r="K95" s="39"/>
      <c r="L95" s="29"/>
    </row>
    <row r="96" spans="1:12" x14ac:dyDescent="0.2">
      <c r="A96" s="28"/>
      <c r="B96" s="110"/>
      <c r="C96" s="47" t="s">
        <v>640</v>
      </c>
      <c r="D96" s="47" t="s">
        <v>641</v>
      </c>
      <c r="E96" s="47"/>
      <c r="F96" s="48">
        <v>2.9999999999999997E-4</v>
      </c>
      <c r="G96" s="48" t="str">
        <f t="shared" si="9"/>
        <v/>
      </c>
      <c r="H96" s="48">
        <v>2.9999999999999997E-4</v>
      </c>
      <c r="I96" s="48" t="str">
        <f t="shared" si="10"/>
        <v/>
      </c>
      <c r="J96" s="39"/>
      <c r="K96" s="39"/>
      <c r="L96" s="29"/>
    </row>
    <row r="97" spans="1:12" x14ac:dyDescent="0.2">
      <c r="A97" s="28"/>
      <c r="B97" s="110"/>
      <c r="C97" s="47" t="s">
        <v>642</v>
      </c>
      <c r="D97" s="47" t="s">
        <v>39</v>
      </c>
      <c r="E97" s="47"/>
      <c r="F97" s="48">
        <v>2.9999999999999997E-4</v>
      </c>
      <c r="G97" s="48" t="str">
        <f t="shared" si="9"/>
        <v/>
      </c>
      <c r="H97" s="48">
        <v>2.9999999999999997E-4</v>
      </c>
      <c r="I97" s="48" t="str">
        <f t="shared" si="10"/>
        <v/>
      </c>
      <c r="J97" s="39"/>
      <c r="K97" s="39"/>
      <c r="L97" s="29"/>
    </row>
    <row r="98" spans="1:12" x14ac:dyDescent="0.2">
      <c r="A98" s="28"/>
      <c r="B98" s="110"/>
      <c r="C98" s="47" t="s">
        <v>643</v>
      </c>
      <c r="D98" s="47" t="s">
        <v>644</v>
      </c>
      <c r="E98" s="47"/>
      <c r="F98" s="48">
        <v>2.9999999999999997E-4</v>
      </c>
      <c r="G98" s="48" t="str">
        <f t="shared" si="9"/>
        <v/>
      </c>
      <c r="H98" s="48">
        <v>2.9999999999999997E-4</v>
      </c>
      <c r="I98" s="48" t="str">
        <f t="shared" si="10"/>
        <v/>
      </c>
      <c r="J98" s="39"/>
      <c r="K98" s="39"/>
      <c r="L98" s="29"/>
    </row>
    <row r="99" spans="1:12" x14ac:dyDescent="0.2">
      <c r="A99" s="28"/>
      <c r="B99" s="110"/>
      <c r="C99" s="47" t="s">
        <v>645</v>
      </c>
      <c r="D99" s="47" t="s">
        <v>41</v>
      </c>
      <c r="E99" s="47"/>
      <c r="F99" s="48">
        <v>2.9999999999999997E-4</v>
      </c>
      <c r="G99" s="48" t="str">
        <f t="shared" si="9"/>
        <v/>
      </c>
      <c r="H99" s="48">
        <v>2.9999999999999997E-4</v>
      </c>
      <c r="I99" s="48" t="str">
        <f t="shared" si="10"/>
        <v/>
      </c>
      <c r="J99" s="39"/>
      <c r="K99" s="39"/>
      <c r="L99" s="29"/>
    </row>
    <row r="100" spans="1:12" x14ac:dyDescent="0.2">
      <c r="A100" s="28"/>
      <c r="B100" s="110"/>
      <c r="C100" s="47" t="s">
        <v>646</v>
      </c>
      <c r="D100" s="47" t="s">
        <v>647</v>
      </c>
      <c r="E100" s="47"/>
      <c r="F100" s="48">
        <v>2.9999999999999997E-4</v>
      </c>
      <c r="G100" s="48" t="str">
        <f t="shared" si="9"/>
        <v/>
      </c>
      <c r="H100" s="48">
        <v>2.9999999999999997E-4</v>
      </c>
      <c r="I100" s="48" t="str">
        <f t="shared" si="10"/>
        <v/>
      </c>
      <c r="J100" s="39"/>
      <c r="K100" s="39"/>
      <c r="L100" s="29"/>
    </row>
    <row r="101" spans="1:12" x14ac:dyDescent="0.2">
      <c r="A101" s="28"/>
      <c r="B101" s="110"/>
      <c r="C101" s="47" t="s">
        <v>648</v>
      </c>
      <c r="D101" s="47" t="s">
        <v>698</v>
      </c>
      <c r="E101" s="47"/>
      <c r="F101" s="48">
        <v>2.9999999999999997E-4</v>
      </c>
      <c r="G101" s="48" t="str">
        <f t="shared" si="9"/>
        <v/>
      </c>
      <c r="H101" s="48">
        <v>2.9999999999999997E-4</v>
      </c>
      <c r="I101" s="48" t="str">
        <f t="shared" si="10"/>
        <v/>
      </c>
      <c r="J101" s="39"/>
      <c r="K101" s="39"/>
      <c r="L101" s="29"/>
    </row>
    <row r="102" spans="1:12" x14ac:dyDescent="0.2">
      <c r="A102" s="28"/>
      <c r="B102" s="110"/>
      <c r="C102" s="47" t="s">
        <v>649</v>
      </c>
      <c r="D102" s="47" t="s">
        <v>699</v>
      </c>
      <c r="E102" s="47"/>
      <c r="F102" s="48">
        <v>2.9999999999999997E-4</v>
      </c>
      <c r="G102" s="48" t="str">
        <f t="shared" si="9"/>
        <v/>
      </c>
      <c r="H102" s="48">
        <v>2.9999999999999997E-4</v>
      </c>
      <c r="I102" s="48" t="str">
        <f t="shared" si="10"/>
        <v/>
      </c>
      <c r="J102" s="39"/>
      <c r="K102" s="39"/>
      <c r="L102" s="29"/>
    </row>
    <row r="103" spans="1:12" x14ac:dyDescent="0.2">
      <c r="A103" s="28"/>
      <c r="B103" s="110"/>
      <c r="C103" s="47" t="s">
        <v>650</v>
      </c>
      <c r="D103" s="47" t="s">
        <v>700</v>
      </c>
      <c r="E103" s="47"/>
      <c r="F103" s="48">
        <v>2.9999999999999997E-4</v>
      </c>
      <c r="G103" s="48" t="str">
        <f t="shared" si="9"/>
        <v/>
      </c>
      <c r="H103" s="48">
        <v>2.9999999999999997E-4</v>
      </c>
      <c r="I103" s="48" t="str">
        <f t="shared" si="10"/>
        <v/>
      </c>
      <c r="J103" s="39"/>
      <c r="K103" s="39"/>
      <c r="L103" s="29"/>
    </row>
    <row r="104" spans="1:12" x14ac:dyDescent="0.2">
      <c r="A104" s="28"/>
      <c r="B104" s="110"/>
      <c r="C104" s="47" t="s">
        <v>651</v>
      </c>
      <c r="D104" s="47" t="s">
        <v>701</v>
      </c>
      <c r="E104" s="47"/>
      <c r="F104" s="48">
        <v>2.9999999999999997E-4</v>
      </c>
      <c r="G104" s="48" t="str">
        <f t="shared" si="9"/>
        <v/>
      </c>
      <c r="H104" s="48">
        <v>2.9999999999999997E-4</v>
      </c>
      <c r="I104" s="48" t="str">
        <f t="shared" si="10"/>
        <v/>
      </c>
      <c r="J104" s="39"/>
      <c r="K104" s="39"/>
      <c r="L104" s="29"/>
    </row>
    <row r="105" spans="1:12" x14ac:dyDescent="0.2">
      <c r="A105" s="28"/>
      <c r="B105" s="110"/>
      <c r="C105" s="47" t="s">
        <v>652</v>
      </c>
      <c r="D105" s="47" t="s">
        <v>702</v>
      </c>
      <c r="E105" s="47"/>
      <c r="F105" s="48">
        <v>2.9999999999999997E-4</v>
      </c>
      <c r="G105" s="48" t="str">
        <f t="shared" si="9"/>
        <v/>
      </c>
      <c r="H105" s="48">
        <v>2.9999999999999997E-4</v>
      </c>
      <c r="I105" s="48" t="str">
        <f t="shared" si="10"/>
        <v/>
      </c>
      <c r="J105" s="39"/>
      <c r="K105" s="39"/>
      <c r="L105" s="29"/>
    </row>
    <row r="106" spans="1:12" x14ac:dyDescent="0.2">
      <c r="A106" s="28"/>
      <c r="B106" s="110"/>
      <c r="C106" s="47" t="s">
        <v>653</v>
      </c>
      <c r="D106" s="47" t="s">
        <v>703</v>
      </c>
      <c r="E106" s="47"/>
      <c r="F106" s="48">
        <v>2.9999999999999997E-4</v>
      </c>
      <c r="G106" s="48" t="str">
        <f t="shared" si="9"/>
        <v/>
      </c>
      <c r="H106" s="48">
        <v>2.9999999999999997E-4</v>
      </c>
      <c r="I106" s="48" t="str">
        <f t="shared" si="10"/>
        <v/>
      </c>
      <c r="J106" s="39"/>
      <c r="K106" s="39"/>
      <c r="L106" s="29"/>
    </row>
    <row r="107" spans="1:12" x14ac:dyDescent="0.2">
      <c r="A107" s="28"/>
      <c r="B107" s="110"/>
      <c r="C107" s="47" t="s">
        <v>654</v>
      </c>
      <c r="D107" s="47" t="s">
        <v>509</v>
      </c>
      <c r="E107" s="47"/>
      <c r="F107" s="48">
        <v>2.9999999999999997E-4</v>
      </c>
      <c r="G107" s="48" t="str">
        <f t="shared" si="9"/>
        <v/>
      </c>
      <c r="H107" s="48">
        <v>2.9999999999999997E-4</v>
      </c>
      <c r="I107" s="48" t="str">
        <f t="shared" si="10"/>
        <v/>
      </c>
      <c r="J107" s="39"/>
      <c r="K107" s="39"/>
      <c r="L107" s="29"/>
    </row>
    <row r="108" spans="1:12" x14ac:dyDescent="0.2">
      <c r="A108" s="28"/>
      <c r="B108" s="110"/>
      <c r="C108" s="47" t="s">
        <v>655</v>
      </c>
      <c r="D108" s="47" t="s">
        <v>567</v>
      </c>
      <c r="E108" s="47"/>
      <c r="F108" s="48">
        <v>2.0000000000000001E-4</v>
      </c>
      <c r="G108" s="48" t="str">
        <f t="shared" ref="G108:G111" si="11">IF(B108&gt;0, F108*B108, "")</f>
        <v/>
      </c>
      <c r="H108" s="48">
        <v>2.0000000000000001E-4</v>
      </c>
      <c r="I108" s="48" t="str">
        <f t="shared" si="10"/>
        <v/>
      </c>
      <c r="J108" s="39"/>
      <c r="K108" s="39"/>
      <c r="L108" s="29"/>
    </row>
    <row r="109" spans="1:12" x14ac:dyDescent="0.2">
      <c r="A109" s="28"/>
      <c r="B109" s="110"/>
      <c r="C109" s="47" t="s">
        <v>656</v>
      </c>
      <c r="D109" s="47" t="s">
        <v>637</v>
      </c>
      <c r="E109" s="47"/>
      <c r="F109" s="48">
        <v>2.0000000000000001E-4</v>
      </c>
      <c r="G109" s="48" t="str">
        <f t="shared" si="11"/>
        <v/>
      </c>
      <c r="H109" s="48">
        <v>2.0000000000000001E-4</v>
      </c>
      <c r="I109" s="48" t="str">
        <f t="shared" si="10"/>
        <v/>
      </c>
      <c r="J109" s="39"/>
      <c r="K109" s="39"/>
      <c r="L109" s="29"/>
    </row>
    <row r="110" spans="1:12" x14ac:dyDescent="0.2">
      <c r="A110" s="28"/>
      <c r="B110" s="110"/>
      <c r="C110" s="47" t="s">
        <v>657</v>
      </c>
      <c r="D110" s="47" t="s">
        <v>568</v>
      </c>
      <c r="E110" s="47"/>
      <c r="F110" s="48">
        <v>2.0000000000000001E-4</v>
      </c>
      <c r="G110" s="48" t="str">
        <f t="shared" si="11"/>
        <v/>
      </c>
      <c r="H110" s="48">
        <v>2.0000000000000001E-4</v>
      </c>
      <c r="I110" s="48" t="str">
        <f t="shared" si="10"/>
        <v/>
      </c>
      <c r="J110" s="39"/>
      <c r="K110" s="39"/>
      <c r="L110" s="29"/>
    </row>
    <row r="111" spans="1:12" ht="13.5" thickBot="1" x14ac:dyDescent="0.25">
      <c r="A111" s="28"/>
      <c r="B111" s="110"/>
      <c r="C111" s="153" t="s">
        <v>658</v>
      </c>
      <c r="D111" s="153" t="s">
        <v>569</v>
      </c>
      <c r="E111" s="153"/>
      <c r="F111" s="49">
        <v>1.4999999999999999E-4</v>
      </c>
      <c r="G111" s="49" t="str">
        <f t="shared" si="11"/>
        <v/>
      </c>
      <c r="H111" s="49">
        <v>1.4999999999999999E-4</v>
      </c>
      <c r="I111" s="49" t="str">
        <f t="shared" si="10"/>
        <v/>
      </c>
      <c r="J111" s="154"/>
      <c r="K111" s="39"/>
      <c r="L111" s="29"/>
    </row>
    <row r="112" spans="1:12" ht="14.1" customHeight="1" thickTop="1" x14ac:dyDescent="0.2">
      <c r="A112" s="28"/>
      <c r="B112" s="204" t="s">
        <v>659</v>
      </c>
      <c r="C112" s="204"/>
      <c r="D112" s="204"/>
      <c r="E112" s="204"/>
      <c r="F112" s="204"/>
      <c r="G112" s="204"/>
      <c r="H112" s="204"/>
      <c r="I112" s="204"/>
      <c r="J112" s="204"/>
      <c r="K112" s="39"/>
      <c r="L112" s="29"/>
    </row>
    <row r="113" spans="1:12" ht="14.1" customHeight="1" x14ac:dyDescent="0.2">
      <c r="A113" s="28"/>
      <c r="B113" s="205"/>
      <c r="C113" s="205"/>
      <c r="D113" s="205"/>
      <c r="E113" s="205"/>
      <c r="F113" s="205"/>
      <c r="G113" s="205"/>
      <c r="H113" s="205"/>
      <c r="I113" s="205"/>
      <c r="J113" s="205"/>
      <c r="K113" s="39"/>
      <c r="L113" s="29"/>
    </row>
    <row r="114" spans="1:12" x14ac:dyDescent="0.2">
      <c r="A114" s="28"/>
      <c r="B114" s="110"/>
      <c r="C114" s="47" t="s">
        <v>30</v>
      </c>
      <c r="D114" s="47" t="s">
        <v>38</v>
      </c>
      <c r="E114" s="47"/>
      <c r="F114" s="48">
        <v>3.2499999999999999E-4</v>
      </c>
      <c r="G114" s="48" t="str">
        <f t="shared" ref="G114:G130" si="12">IF(B114&gt;0, F114*B114, "")</f>
        <v/>
      </c>
      <c r="H114" s="48">
        <v>3.2499999999999999E-4</v>
      </c>
      <c r="I114" s="48" t="str">
        <f t="shared" ref="I114:I130" si="13">IF(B114&gt;0, H114*B114, "")</f>
        <v/>
      </c>
      <c r="J114" s="37"/>
      <c r="K114" s="39"/>
      <c r="L114" s="29"/>
    </row>
    <row r="115" spans="1:12" x14ac:dyDescent="0.2">
      <c r="A115" s="28"/>
      <c r="B115" s="110"/>
      <c r="C115" s="47" t="s">
        <v>31</v>
      </c>
      <c r="D115" s="47" t="s">
        <v>39</v>
      </c>
      <c r="E115" s="47"/>
      <c r="F115" s="48">
        <v>3.2499999999999999E-4</v>
      </c>
      <c r="G115" s="48" t="str">
        <f t="shared" si="12"/>
        <v/>
      </c>
      <c r="H115" s="48">
        <v>3.2499999999999999E-4</v>
      </c>
      <c r="I115" s="48" t="str">
        <f t="shared" si="13"/>
        <v/>
      </c>
      <c r="J115" s="37"/>
      <c r="K115" s="39"/>
      <c r="L115" s="29"/>
    </row>
    <row r="116" spans="1:12" x14ac:dyDescent="0.2">
      <c r="A116" s="28"/>
      <c r="B116" s="110"/>
      <c r="C116" s="47" t="s">
        <v>32</v>
      </c>
      <c r="D116" s="47" t="s">
        <v>40</v>
      </c>
      <c r="E116" s="47"/>
      <c r="F116" s="48">
        <v>3.2499999999999999E-4</v>
      </c>
      <c r="G116" s="48" t="str">
        <f t="shared" si="12"/>
        <v/>
      </c>
      <c r="H116" s="48">
        <v>3.2499999999999999E-4</v>
      </c>
      <c r="I116" s="48" t="str">
        <f t="shared" si="13"/>
        <v/>
      </c>
      <c r="J116" s="37"/>
      <c r="K116" s="39"/>
      <c r="L116" s="29"/>
    </row>
    <row r="117" spans="1:12" x14ac:dyDescent="0.2">
      <c r="A117" s="28"/>
      <c r="B117" s="110"/>
      <c r="C117" s="47" t="s">
        <v>33</v>
      </c>
      <c r="D117" s="47" t="s">
        <v>41</v>
      </c>
      <c r="E117" s="47"/>
      <c r="F117" s="48">
        <v>3.2499999999999999E-4</v>
      </c>
      <c r="G117" s="48" t="str">
        <f t="shared" si="12"/>
        <v/>
      </c>
      <c r="H117" s="48">
        <v>3.2499999999999999E-4</v>
      </c>
      <c r="I117" s="48" t="str">
        <f t="shared" si="13"/>
        <v/>
      </c>
      <c r="J117" s="37"/>
      <c r="K117" s="39"/>
      <c r="L117" s="29"/>
    </row>
    <row r="118" spans="1:12" x14ac:dyDescent="0.2">
      <c r="A118" s="28"/>
      <c r="B118" s="110"/>
      <c r="C118" s="47" t="s">
        <v>508</v>
      </c>
      <c r="D118" s="47" t="s">
        <v>509</v>
      </c>
      <c r="E118" s="47"/>
      <c r="F118" s="48">
        <v>3.2499999999999999E-4</v>
      </c>
      <c r="G118" s="48" t="str">
        <f>IF(B118&gt;0, F118*B118, "")</f>
        <v/>
      </c>
      <c r="H118" s="48">
        <v>3.2499999999999999E-4</v>
      </c>
      <c r="I118" s="48" t="str">
        <f>IF(B118&gt;0, H118*B118, "")</f>
        <v/>
      </c>
      <c r="J118" s="37"/>
      <c r="K118" s="39"/>
      <c r="L118" s="29"/>
    </row>
    <row r="119" spans="1:12" x14ac:dyDescent="0.2">
      <c r="A119" s="28"/>
      <c r="B119" s="110"/>
      <c r="C119" s="47" t="s">
        <v>660</v>
      </c>
      <c r="D119" s="47" t="s">
        <v>661</v>
      </c>
      <c r="E119" s="47"/>
      <c r="F119" s="48">
        <v>3.2499999999999999E-4</v>
      </c>
      <c r="G119" s="48" t="str">
        <f t="shared" si="12"/>
        <v/>
      </c>
      <c r="H119" s="48">
        <v>3.2499999999999999E-4</v>
      </c>
      <c r="I119" s="48" t="str">
        <f t="shared" si="13"/>
        <v/>
      </c>
      <c r="J119" s="37"/>
      <c r="K119" s="39"/>
      <c r="L119" s="29"/>
    </row>
    <row r="120" spans="1:12" x14ac:dyDescent="0.2">
      <c r="A120" s="28"/>
      <c r="B120" s="110"/>
      <c r="C120" s="47" t="s">
        <v>34</v>
      </c>
      <c r="D120" s="47" t="s">
        <v>42</v>
      </c>
      <c r="E120" s="47"/>
      <c r="F120" s="48">
        <v>3.2499999999999999E-4</v>
      </c>
      <c r="G120" s="48" t="str">
        <f t="shared" si="12"/>
        <v/>
      </c>
      <c r="H120" s="48">
        <v>3.2499999999999999E-4</v>
      </c>
      <c r="I120" s="48" t="str">
        <f t="shared" si="13"/>
        <v/>
      </c>
      <c r="J120" s="37"/>
      <c r="K120" s="39"/>
      <c r="L120" s="29"/>
    </row>
    <row r="121" spans="1:12" x14ac:dyDescent="0.2">
      <c r="A121" s="28"/>
      <c r="B121" s="110"/>
      <c r="C121" s="47" t="s">
        <v>35</v>
      </c>
      <c r="D121" s="47" t="s">
        <v>43</v>
      </c>
      <c r="E121" s="47"/>
      <c r="F121" s="48">
        <v>3.2499999999999999E-4</v>
      </c>
      <c r="G121" s="48" t="str">
        <f t="shared" si="12"/>
        <v/>
      </c>
      <c r="H121" s="48">
        <v>1E-3</v>
      </c>
      <c r="I121" s="48" t="str">
        <f t="shared" si="13"/>
        <v/>
      </c>
      <c r="J121" s="37"/>
      <c r="K121" s="39"/>
      <c r="L121" s="29"/>
    </row>
    <row r="122" spans="1:12" x14ac:dyDescent="0.2">
      <c r="A122" s="28"/>
      <c r="B122" s="110"/>
      <c r="C122" s="47" t="s">
        <v>36</v>
      </c>
      <c r="D122" s="47" t="s">
        <v>44</v>
      </c>
      <c r="E122" s="47"/>
      <c r="F122" s="48">
        <v>3.2499999999999999E-4</v>
      </c>
      <c r="G122" s="48" t="str">
        <f t="shared" si="12"/>
        <v/>
      </c>
      <c r="H122" s="48">
        <v>1E-3</v>
      </c>
      <c r="I122" s="48" t="str">
        <f t="shared" si="13"/>
        <v/>
      </c>
      <c r="J122" s="37"/>
      <c r="K122" s="39"/>
      <c r="L122" s="29"/>
    </row>
    <row r="123" spans="1:12" x14ac:dyDescent="0.2">
      <c r="A123" s="28"/>
      <c r="B123" s="110"/>
      <c r="C123" s="47" t="s">
        <v>37</v>
      </c>
      <c r="D123" s="47" t="s">
        <v>45</v>
      </c>
      <c r="E123" s="47"/>
      <c r="F123" s="48">
        <v>3.2499999999999999E-4</v>
      </c>
      <c r="G123" s="48" t="str">
        <f t="shared" si="12"/>
        <v/>
      </c>
      <c r="H123" s="48">
        <v>1E-3</v>
      </c>
      <c r="I123" s="48" t="str">
        <f t="shared" si="13"/>
        <v/>
      </c>
      <c r="J123" s="37"/>
      <c r="K123" s="39"/>
      <c r="L123" s="29"/>
    </row>
    <row r="124" spans="1:12" x14ac:dyDescent="0.2">
      <c r="A124" s="28"/>
      <c r="B124" s="110"/>
      <c r="C124" s="47" t="s">
        <v>167</v>
      </c>
      <c r="D124" s="47" t="s">
        <v>151</v>
      </c>
      <c r="E124" s="47"/>
      <c r="F124" s="48">
        <v>3.2499999999999999E-4</v>
      </c>
      <c r="G124" s="48" t="str">
        <f t="shared" si="12"/>
        <v/>
      </c>
      <c r="H124" s="48">
        <v>1E-3</v>
      </c>
      <c r="I124" s="48" t="str">
        <f t="shared" si="13"/>
        <v/>
      </c>
      <c r="J124" s="37"/>
      <c r="K124" s="39"/>
      <c r="L124" s="29"/>
    </row>
    <row r="125" spans="1:12" x14ac:dyDescent="0.2">
      <c r="A125" s="28"/>
      <c r="B125" s="110"/>
      <c r="C125" s="47" t="s">
        <v>166</v>
      </c>
      <c r="D125" s="47" t="s">
        <v>46</v>
      </c>
      <c r="E125" s="47"/>
      <c r="F125" s="48">
        <v>3.2499999999999999E-4</v>
      </c>
      <c r="G125" s="48" t="str">
        <f t="shared" si="12"/>
        <v/>
      </c>
      <c r="H125" s="48">
        <v>1E-3</v>
      </c>
      <c r="I125" s="48" t="str">
        <f t="shared" si="13"/>
        <v/>
      </c>
      <c r="J125" s="37"/>
      <c r="K125" s="39"/>
      <c r="L125" s="29"/>
    </row>
    <row r="126" spans="1:12" ht="12.75" customHeight="1" x14ac:dyDescent="0.2">
      <c r="A126" s="28"/>
      <c r="B126" s="110"/>
      <c r="C126" s="47" t="s">
        <v>164</v>
      </c>
      <c r="D126" s="47" t="s">
        <v>47</v>
      </c>
      <c r="E126" s="47"/>
      <c r="F126" s="48">
        <v>3.2499999999999999E-4</v>
      </c>
      <c r="G126" s="48" t="str">
        <f t="shared" si="12"/>
        <v/>
      </c>
      <c r="H126" s="48">
        <v>3.2499999999999999E-4</v>
      </c>
      <c r="I126" s="48" t="str">
        <f t="shared" si="13"/>
        <v/>
      </c>
      <c r="J126" s="37"/>
      <c r="K126" s="39"/>
      <c r="L126" s="29"/>
    </row>
    <row r="127" spans="1:12" ht="12" customHeight="1" x14ac:dyDescent="0.2">
      <c r="A127" s="28"/>
      <c r="B127" s="110"/>
      <c r="C127" s="47" t="s">
        <v>165</v>
      </c>
      <c r="D127" s="47" t="s">
        <v>48</v>
      </c>
      <c r="E127" s="47"/>
      <c r="F127" s="48">
        <v>3.2499999999999999E-4</v>
      </c>
      <c r="G127" s="48" t="str">
        <f t="shared" si="12"/>
        <v/>
      </c>
      <c r="H127" s="48">
        <v>3.2499999999999999E-4</v>
      </c>
      <c r="I127" s="48" t="str">
        <f t="shared" si="13"/>
        <v/>
      </c>
      <c r="J127" s="37"/>
      <c r="K127" s="39"/>
      <c r="L127" s="29"/>
    </row>
    <row r="128" spans="1:12" ht="12.75" customHeight="1" x14ac:dyDescent="0.2">
      <c r="A128" s="28"/>
      <c r="B128" s="110"/>
      <c r="C128" s="47" t="s">
        <v>318</v>
      </c>
      <c r="D128" s="47" t="s">
        <v>338</v>
      </c>
      <c r="E128" s="47"/>
      <c r="F128" s="48">
        <v>3.2499999999999999E-4</v>
      </c>
      <c r="G128" s="48" t="str">
        <f t="shared" si="12"/>
        <v/>
      </c>
      <c r="H128" s="48">
        <v>2.3400000000000001E-3</v>
      </c>
      <c r="I128" s="48" t="str">
        <f t="shared" si="13"/>
        <v/>
      </c>
      <c r="J128" s="37"/>
      <c r="K128" s="39"/>
      <c r="L128" s="29"/>
    </row>
    <row r="129" spans="1:12" ht="12" customHeight="1" x14ac:dyDescent="0.2">
      <c r="A129" s="28"/>
      <c r="B129" s="110"/>
      <c r="C129" s="47" t="s">
        <v>319</v>
      </c>
      <c r="D129" s="47" t="s">
        <v>339</v>
      </c>
      <c r="E129" s="47"/>
      <c r="F129" s="48">
        <v>3.2499999999999999E-4</v>
      </c>
      <c r="G129" s="48" t="str">
        <f t="shared" si="12"/>
        <v/>
      </c>
      <c r="H129" s="48">
        <v>2.3400000000000001E-3</v>
      </c>
      <c r="I129" s="48" t="str">
        <f t="shared" si="13"/>
        <v/>
      </c>
      <c r="J129" s="37"/>
      <c r="K129" s="41"/>
      <c r="L129" s="29"/>
    </row>
    <row r="130" spans="1:12" ht="12.75" customHeight="1" x14ac:dyDescent="0.2">
      <c r="A130" s="28"/>
      <c r="B130" s="110"/>
      <c r="C130" s="47" t="s">
        <v>624</v>
      </c>
      <c r="D130" s="206" t="s">
        <v>340</v>
      </c>
      <c r="E130" s="207"/>
      <c r="F130" s="155"/>
      <c r="G130" s="48" t="str">
        <f t="shared" si="12"/>
        <v/>
      </c>
      <c r="H130" s="155"/>
      <c r="I130" s="48" t="str">
        <f t="shared" si="13"/>
        <v/>
      </c>
      <c r="J130" s="37"/>
      <c r="K130" s="39"/>
      <c r="L130" s="29"/>
    </row>
    <row r="131" spans="1:12" ht="12.75" customHeight="1" x14ac:dyDescent="0.2">
      <c r="A131" s="28"/>
      <c r="B131" s="52">
        <f>SUM(B35:B36)</f>
        <v>0</v>
      </c>
      <c r="C131" s="53"/>
      <c r="D131" s="208" t="s">
        <v>343</v>
      </c>
      <c r="E131" s="208"/>
      <c r="F131" s="55">
        <v>0</v>
      </c>
      <c r="G131" s="56">
        <f>F131*B131</f>
        <v>0</v>
      </c>
      <c r="H131" s="55">
        <v>3.5999999999999997E-2</v>
      </c>
      <c r="I131" s="56">
        <f>B131*H131</f>
        <v>0</v>
      </c>
      <c r="J131" s="37"/>
      <c r="K131" s="39"/>
      <c r="L131" s="29"/>
    </row>
    <row r="132" spans="1:12" ht="12.75" customHeight="1" x14ac:dyDescent="0.2">
      <c r="A132" s="28"/>
      <c r="B132" s="75" t="s">
        <v>2</v>
      </c>
      <c r="C132" s="47" t="s">
        <v>321</v>
      </c>
      <c r="D132" s="47"/>
      <c r="E132" s="47"/>
      <c r="F132" s="57" t="s">
        <v>51</v>
      </c>
      <c r="G132" s="58">
        <f>SUM(G67:G131)</f>
        <v>0</v>
      </c>
      <c r="H132" s="57" t="s">
        <v>52</v>
      </c>
      <c r="I132" s="58">
        <f>SUM(I66:I131)</f>
        <v>0</v>
      </c>
      <c r="J132" s="39"/>
      <c r="K132" s="39"/>
      <c r="L132" s="31"/>
    </row>
    <row r="133" spans="1:12" ht="12.75" customHeight="1" x14ac:dyDescent="0.2">
      <c r="A133" s="28"/>
      <c r="B133" s="156" t="s">
        <v>320</v>
      </c>
      <c r="C133" s="209" t="s">
        <v>662</v>
      </c>
      <c r="D133" s="209"/>
      <c r="E133" s="209"/>
      <c r="F133" s="157"/>
      <c r="G133" s="51"/>
      <c r="H133" s="157"/>
      <c r="I133" s="51"/>
      <c r="J133" s="39"/>
      <c r="K133" s="39"/>
      <c r="L133" s="31"/>
    </row>
    <row r="134" spans="1:12" ht="12" customHeight="1" x14ac:dyDescent="0.2">
      <c r="A134" s="28"/>
      <c r="B134" s="59"/>
      <c r="C134" s="209"/>
      <c r="D134" s="209"/>
      <c r="E134" s="209"/>
      <c r="F134" s="147"/>
      <c r="G134" s="147"/>
      <c r="H134" s="147"/>
      <c r="I134" s="51"/>
      <c r="J134" s="39"/>
      <c r="K134" s="39"/>
      <c r="L134" s="31"/>
    </row>
    <row r="135" spans="1:12" ht="12" customHeight="1" x14ac:dyDescent="0.2">
      <c r="A135" s="28"/>
      <c r="B135" s="156" t="s">
        <v>663</v>
      </c>
      <c r="C135" s="210" t="s">
        <v>664</v>
      </c>
      <c r="D135" s="210"/>
      <c r="E135" s="210"/>
      <c r="F135" s="147"/>
      <c r="G135" s="147"/>
      <c r="H135" s="147"/>
      <c r="I135" s="51"/>
      <c r="J135" s="39"/>
      <c r="K135" s="39"/>
      <c r="L135" s="31"/>
    </row>
    <row r="136" spans="1:12" ht="12.75" customHeight="1" x14ac:dyDescent="0.2">
      <c r="A136" s="28"/>
      <c r="B136" s="60" t="s">
        <v>326</v>
      </c>
      <c r="C136" s="61"/>
      <c r="D136" s="61"/>
      <c r="E136" s="62"/>
      <c r="F136" s="61"/>
      <c r="G136" s="62" t="s">
        <v>58</v>
      </c>
      <c r="H136" s="61"/>
      <c r="I136" s="211" t="s">
        <v>59</v>
      </c>
      <c r="J136" s="211"/>
      <c r="K136" s="39"/>
      <c r="L136" s="31"/>
    </row>
    <row r="137" spans="1:12" ht="12.75" customHeight="1" x14ac:dyDescent="0.2">
      <c r="A137" s="28"/>
      <c r="B137" s="63" t="s">
        <v>21</v>
      </c>
      <c r="C137" s="64" t="s">
        <v>16</v>
      </c>
      <c r="D137" s="64" t="s">
        <v>28</v>
      </c>
      <c r="E137" s="64"/>
      <c r="F137" s="64" t="s">
        <v>601</v>
      </c>
      <c r="G137" s="64" t="s">
        <v>23</v>
      </c>
      <c r="H137" s="65"/>
      <c r="I137" s="215" t="s">
        <v>23</v>
      </c>
      <c r="J137" s="215"/>
      <c r="K137" s="39"/>
      <c r="L137" s="136">
        <f>(I155*I156)</f>
        <v>0.29199999999999998</v>
      </c>
    </row>
    <row r="138" spans="1:12" ht="12.75" customHeight="1" x14ac:dyDescent="0.2">
      <c r="A138" s="28"/>
      <c r="B138" s="50">
        <v>1</v>
      </c>
      <c r="C138" s="47" t="str">
        <f>IF(E165&lt;&gt;"", E165, "")</f>
        <v/>
      </c>
      <c r="D138" s="51" t="str">
        <f>IF(H165&lt;&gt;"", H165, "")</f>
        <v/>
      </c>
      <c r="E138" s="51"/>
      <c r="F138" s="164" t="str">
        <f>IF(C165&lt;&gt;"", C165, "")</f>
        <v>Class B</v>
      </c>
      <c r="G138" s="166">
        <f>G182</f>
        <v>0</v>
      </c>
      <c r="H138" s="47"/>
      <c r="I138" s="166">
        <f>I182</f>
        <v>0</v>
      </c>
      <c r="J138" s="39"/>
      <c r="K138" s="39"/>
      <c r="L138" s="31" t="s">
        <v>69</v>
      </c>
    </row>
    <row r="139" spans="1:12" ht="12.75" customHeight="1" x14ac:dyDescent="0.2">
      <c r="A139" s="28"/>
      <c r="B139" s="50">
        <v>2</v>
      </c>
      <c r="C139" s="47" t="str">
        <f>IF(E186&lt;&gt;"", E186, "")</f>
        <v/>
      </c>
      <c r="D139" s="51" t="str">
        <f>IF(H186&lt;&gt;"", H186, "")</f>
        <v/>
      </c>
      <c r="E139" s="51"/>
      <c r="F139" s="164" t="str">
        <f>IF(C186&lt;&gt;"", C186, "")</f>
        <v>Class B</v>
      </c>
      <c r="G139" s="166">
        <f>G203</f>
        <v>0</v>
      </c>
      <c r="H139" s="47"/>
      <c r="I139" s="166">
        <f>I203</f>
        <v>0</v>
      </c>
      <c r="J139" s="39"/>
      <c r="K139" s="39"/>
      <c r="L139" s="31" t="s">
        <v>150</v>
      </c>
    </row>
    <row r="140" spans="1:12" ht="12.75" customHeight="1" x14ac:dyDescent="0.2">
      <c r="A140" s="28"/>
      <c r="B140" s="50">
        <v>3</v>
      </c>
      <c r="C140" s="47" t="str">
        <f>IF(E207&lt;&gt;"", E207, "")</f>
        <v/>
      </c>
      <c r="D140" s="51" t="str">
        <f>IF(H207&lt;&gt;"", H207, "")</f>
        <v/>
      </c>
      <c r="E140" s="51"/>
      <c r="F140" s="164" t="str">
        <f>IF(C207&lt;&gt;"", C207, "")</f>
        <v>Class B</v>
      </c>
      <c r="G140" s="166">
        <f>G224</f>
        <v>0</v>
      </c>
      <c r="H140" s="47"/>
      <c r="I140" s="166">
        <f>I224</f>
        <v>0</v>
      </c>
      <c r="J140" s="39"/>
      <c r="K140" s="39"/>
      <c r="L140" s="31" t="s">
        <v>605</v>
      </c>
    </row>
    <row r="141" spans="1:12" ht="12.75" customHeight="1" x14ac:dyDescent="0.2">
      <c r="A141" s="28"/>
      <c r="B141" s="50">
        <v>4</v>
      </c>
      <c r="C141" s="47" t="str">
        <f>IF(E231&lt;&gt;"", E231, "")</f>
        <v/>
      </c>
      <c r="D141" s="51" t="str">
        <f>IF(H231&lt;&gt;"", H231, "")</f>
        <v/>
      </c>
      <c r="E141" s="51"/>
      <c r="F141" s="164" t="str">
        <f>IF(C231&lt;&gt;"", C231, "")</f>
        <v>Class B</v>
      </c>
      <c r="G141" s="166">
        <f>G248</f>
        <v>0</v>
      </c>
      <c r="H141" s="47"/>
      <c r="I141" s="166">
        <f>I248</f>
        <v>0</v>
      </c>
      <c r="J141" s="39"/>
      <c r="K141" s="39"/>
      <c r="L141" s="31" t="s">
        <v>71</v>
      </c>
    </row>
    <row r="142" spans="1:12" ht="12.75" customHeight="1" x14ac:dyDescent="0.2">
      <c r="A142" s="28"/>
      <c r="B142" s="50">
        <v>5</v>
      </c>
      <c r="C142" s="47" t="str">
        <f>IF(E252&lt;&gt;"", E252, "")</f>
        <v/>
      </c>
      <c r="D142" s="51" t="str">
        <f>IF(H252&lt;&gt;"", H252, "")</f>
        <v/>
      </c>
      <c r="E142" s="51"/>
      <c r="F142" s="164" t="str">
        <f>IF(C252&lt;&gt;"", C252, "")</f>
        <v>Class B</v>
      </c>
      <c r="G142" s="166">
        <f>G269</f>
        <v>0</v>
      </c>
      <c r="H142" s="47"/>
      <c r="I142" s="166">
        <f>I269</f>
        <v>0</v>
      </c>
      <c r="J142" s="39"/>
      <c r="K142" s="39"/>
      <c r="L142" s="31" t="s">
        <v>152</v>
      </c>
    </row>
    <row r="143" spans="1:12" x14ac:dyDescent="0.2">
      <c r="A143" s="28"/>
      <c r="B143" s="67">
        <v>6</v>
      </c>
      <c r="C143" s="53" t="str">
        <f>IF(E273&lt;&gt;"", E273, "")</f>
        <v/>
      </c>
      <c r="D143" s="54" t="str">
        <f>IF(H273&lt;&gt;"", H273, "")</f>
        <v/>
      </c>
      <c r="E143" s="54"/>
      <c r="F143" s="165" t="str">
        <f>IF(C273&lt;&gt;"", C273, "")</f>
        <v>Class B</v>
      </c>
      <c r="G143" s="167">
        <f>G290</f>
        <v>0</v>
      </c>
      <c r="H143" s="53"/>
      <c r="I143" s="167">
        <f>I290</f>
        <v>0</v>
      </c>
      <c r="J143" s="39"/>
      <c r="K143" s="39"/>
      <c r="L143" s="31" t="s">
        <v>68</v>
      </c>
    </row>
    <row r="144" spans="1:12" x14ac:dyDescent="0.2">
      <c r="A144" s="28"/>
      <c r="B144" s="47"/>
      <c r="C144" s="47"/>
      <c r="D144" s="47"/>
      <c r="E144" s="47"/>
      <c r="F144" s="131" t="s">
        <v>55</v>
      </c>
      <c r="G144" s="168">
        <f>SUM(G138:G143)</f>
        <v>0</v>
      </c>
      <c r="H144" s="57" t="s">
        <v>56</v>
      </c>
      <c r="I144" s="168">
        <f>SUM(I138:I143)</f>
        <v>0</v>
      </c>
      <c r="J144" s="39"/>
      <c r="K144" s="39"/>
      <c r="L144" s="31" t="s">
        <v>67</v>
      </c>
    </row>
    <row r="145" spans="1:12" ht="4.5" customHeight="1" x14ac:dyDescent="0.2">
      <c r="A145" s="28"/>
      <c r="B145" s="47"/>
      <c r="C145" s="47"/>
      <c r="D145" s="47"/>
      <c r="E145" s="47"/>
      <c r="F145" s="57"/>
      <c r="G145" s="68"/>
      <c r="H145" s="57"/>
      <c r="I145" s="68"/>
      <c r="J145" s="39"/>
      <c r="K145" s="39"/>
      <c r="L145" s="31"/>
    </row>
    <row r="146" spans="1:12" x14ac:dyDescent="0.2">
      <c r="A146" s="28"/>
      <c r="B146" s="69"/>
      <c r="C146" s="70" t="s">
        <v>330</v>
      </c>
      <c r="D146" s="71"/>
      <c r="E146" s="72"/>
      <c r="F146" s="72"/>
      <c r="G146" s="73" t="s">
        <v>58</v>
      </c>
      <c r="H146" s="73"/>
      <c r="I146" s="215" t="s">
        <v>59</v>
      </c>
      <c r="J146" s="215"/>
      <c r="K146" s="39"/>
      <c r="L146" s="31"/>
    </row>
    <row r="147" spans="1:12" x14ac:dyDescent="0.2">
      <c r="A147" s="28"/>
      <c r="B147" s="47"/>
      <c r="C147" s="47"/>
      <c r="D147" s="47"/>
      <c r="E147" s="47"/>
      <c r="F147" s="57" t="s">
        <v>331</v>
      </c>
      <c r="G147" s="66">
        <f>G21</f>
        <v>0.06</v>
      </c>
      <c r="H147" s="75"/>
      <c r="I147" s="66">
        <f>I21</f>
        <v>0.2</v>
      </c>
      <c r="J147" s="39"/>
      <c r="K147" s="39"/>
      <c r="L147" s="31"/>
    </row>
    <row r="148" spans="1:12" ht="12.75" customHeight="1" x14ac:dyDescent="0.2">
      <c r="A148" s="28"/>
      <c r="B148" s="47"/>
      <c r="C148" s="47"/>
      <c r="D148" s="47"/>
      <c r="E148" s="47"/>
      <c r="F148" s="57" t="s">
        <v>332</v>
      </c>
      <c r="G148" s="66">
        <f>G61</f>
        <v>0</v>
      </c>
      <c r="H148" s="75"/>
      <c r="I148" s="66">
        <f>I61</f>
        <v>0</v>
      </c>
      <c r="J148" s="39"/>
      <c r="K148" s="39"/>
      <c r="L148" s="31"/>
    </row>
    <row r="149" spans="1:12" ht="12.75" customHeight="1" x14ac:dyDescent="0.2">
      <c r="A149" s="28"/>
      <c r="B149" s="47"/>
      <c r="C149" s="47"/>
      <c r="D149" s="47"/>
      <c r="E149" s="47"/>
      <c r="F149" s="57" t="s">
        <v>333</v>
      </c>
      <c r="G149" s="66">
        <f>G133</f>
        <v>0</v>
      </c>
      <c r="H149" s="75"/>
      <c r="I149" s="66">
        <f>I133</f>
        <v>0</v>
      </c>
      <c r="J149" s="39"/>
      <c r="K149" s="39"/>
      <c r="L149" s="31"/>
    </row>
    <row r="150" spans="1:12" ht="12.75" customHeight="1" x14ac:dyDescent="0.2">
      <c r="A150" s="28"/>
      <c r="B150" s="47"/>
      <c r="C150" s="47"/>
      <c r="D150" s="47"/>
      <c r="E150" s="47"/>
      <c r="F150" s="57" t="s">
        <v>334</v>
      </c>
      <c r="G150" s="76">
        <f>G144</f>
        <v>0</v>
      </c>
      <c r="H150" s="77"/>
      <c r="I150" s="76">
        <f>I144</f>
        <v>0</v>
      </c>
      <c r="J150" s="39"/>
      <c r="K150" s="39"/>
      <c r="L150" s="31"/>
    </row>
    <row r="151" spans="1:12" ht="12.75" customHeight="1" x14ac:dyDescent="0.2">
      <c r="A151" s="28"/>
      <c r="B151" s="47"/>
      <c r="C151" s="57" t="s">
        <v>352</v>
      </c>
      <c r="D151" s="51" t="str">
        <f>IF(I8&lt;&gt;"", I8, "")</f>
        <v>Class B</v>
      </c>
      <c r="E151" s="47"/>
      <c r="F151" s="57" t="s">
        <v>24</v>
      </c>
      <c r="G151" s="58">
        <f>SUM(G147:G150)</f>
        <v>0.06</v>
      </c>
      <c r="H151" s="57" t="s">
        <v>25</v>
      </c>
      <c r="I151" s="68">
        <f>SUM(I147:I150)</f>
        <v>0.2</v>
      </c>
      <c r="J151" s="39"/>
      <c r="K151" s="39"/>
      <c r="L151" s="31"/>
    </row>
    <row r="152" spans="1:12" ht="12.75" customHeight="1" x14ac:dyDescent="0.2">
      <c r="A152" s="28"/>
      <c r="B152" s="47"/>
      <c r="C152" s="57" t="s">
        <v>562</v>
      </c>
      <c r="D152" s="78">
        <f>IF(D151="Class A",SUM(B66:B73)+SUM(B75:B84)+SUM(B86:B87)+SUM(B114:B127),IF(D151="Class B",SUM(B66:B73)+SUM(B75:B84)+SUM(B95:B107)+SUM(B86:B87)+SUM(B114:B121)+(B122*2)+SUM(B123:B127),""))</f>
        <v>0</v>
      </c>
      <c r="E152" s="47"/>
      <c r="F152" s="57" t="s">
        <v>7</v>
      </c>
      <c r="G152" s="47">
        <f>I2</f>
        <v>24</v>
      </c>
      <c r="H152" s="57" t="s">
        <v>8</v>
      </c>
      <c r="I152" s="47">
        <f>I4</f>
        <v>5</v>
      </c>
      <c r="J152" s="39"/>
      <c r="K152" s="39"/>
      <c r="L152" s="31"/>
    </row>
    <row r="153" spans="1:12" ht="12.75" customHeight="1" x14ac:dyDescent="0.2">
      <c r="A153" s="28"/>
      <c r="B153" s="47"/>
      <c r="C153" s="57" t="s">
        <v>563</v>
      </c>
      <c r="D153" s="78">
        <f>(127*B35)+(127*B36)</f>
        <v>0</v>
      </c>
      <c r="E153" s="47"/>
      <c r="F153" s="57" t="s">
        <v>169</v>
      </c>
      <c r="G153" s="79">
        <f>ROUNDUP(G151*G152, 2)</f>
        <v>1.44</v>
      </c>
      <c r="H153" s="57" t="s">
        <v>170</v>
      </c>
      <c r="I153" s="79">
        <f>ROUNDUP((I152/60)*I151, 2)</f>
        <v>0.02</v>
      </c>
      <c r="J153" s="39"/>
      <c r="K153" s="39"/>
      <c r="L153" s="31"/>
    </row>
    <row r="154" spans="1:12" ht="5.0999999999999996" customHeight="1" x14ac:dyDescent="0.2">
      <c r="A154" s="28"/>
      <c r="B154" s="47"/>
      <c r="C154" s="47"/>
      <c r="D154" s="47"/>
      <c r="E154" s="47"/>
      <c r="F154" s="47"/>
      <c r="G154" s="47"/>
      <c r="H154" s="47"/>
      <c r="I154" s="47"/>
      <c r="J154" s="39"/>
      <c r="K154" s="39"/>
      <c r="L154" s="31"/>
    </row>
    <row r="155" spans="1:12" ht="12.75" customHeight="1" x14ac:dyDescent="0.2">
      <c r="A155" s="28"/>
      <c r="B155" s="47"/>
      <c r="C155" s="47"/>
      <c r="D155" s="47"/>
      <c r="E155" s="47"/>
      <c r="F155" s="47"/>
      <c r="G155" s="47"/>
      <c r="H155" s="57" t="s">
        <v>53</v>
      </c>
      <c r="I155" s="80">
        <f>I153+G153</f>
        <v>1.46</v>
      </c>
      <c r="J155" s="39"/>
      <c r="K155" s="39"/>
      <c r="L155" s="31"/>
    </row>
    <row r="156" spans="1:12" ht="12.75" customHeight="1" x14ac:dyDescent="0.2">
      <c r="A156" s="28"/>
      <c r="B156" s="47"/>
      <c r="C156" s="47"/>
      <c r="D156" s="47"/>
      <c r="E156" s="47"/>
      <c r="F156" s="47"/>
      <c r="G156" s="47"/>
      <c r="H156" s="57" t="s">
        <v>625</v>
      </c>
      <c r="I156" s="81">
        <f>I6</f>
        <v>0.2</v>
      </c>
      <c r="J156" s="39"/>
      <c r="K156" s="39"/>
      <c r="L156" s="31"/>
    </row>
    <row r="157" spans="1:12" ht="12.75" customHeight="1" x14ac:dyDescent="0.2">
      <c r="A157" s="28"/>
      <c r="B157" s="37">
        <v>1</v>
      </c>
      <c r="C157" s="47"/>
      <c r="D157" s="47"/>
      <c r="E157" s="82"/>
      <c r="F157" s="47"/>
      <c r="G157" s="47"/>
      <c r="H157" s="57" t="s">
        <v>26</v>
      </c>
      <c r="I157" s="79">
        <f>(I155+L137)</f>
        <v>1.752</v>
      </c>
      <c r="J157" s="39"/>
      <c r="K157" s="39"/>
      <c r="L157" s="31"/>
    </row>
    <row r="158" spans="1:12" ht="12.75" customHeight="1" x14ac:dyDescent="0.2">
      <c r="A158" s="28"/>
      <c r="B158" s="47"/>
      <c r="C158" s="47"/>
      <c r="D158" s="47"/>
      <c r="E158" s="47"/>
      <c r="F158" s="47"/>
      <c r="G158" s="47"/>
      <c r="H158" s="57" t="s">
        <v>27</v>
      </c>
      <c r="I158" s="83"/>
      <c r="J158" s="39"/>
      <c r="K158" s="39"/>
      <c r="L158" s="31"/>
    </row>
    <row r="159" spans="1:12" ht="15.75" customHeight="1" x14ac:dyDescent="0.2">
      <c r="A159" s="28"/>
      <c r="B159" s="47"/>
      <c r="C159" s="47"/>
      <c r="D159" s="47"/>
      <c r="E159" s="193" t="s">
        <v>623</v>
      </c>
      <c r="F159" s="193"/>
      <c r="G159" s="193"/>
      <c r="H159" s="193"/>
      <c r="I159" s="193"/>
      <c r="J159" s="42"/>
      <c r="K159" s="42"/>
      <c r="L159" s="31"/>
    </row>
    <row r="160" spans="1:12" ht="30" customHeight="1" x14ac:dyDescent="0.2">
      <c r="A160" s="28"/>
      <c r="B160" s="47"/>
      <c r="C160" s="47"/>
      <c r="D160" s="47"/>
      <c r="E160" s="47"/>
      <c r="F160" s="47"/>
      <c r="G160" s="47"/>
      <c r="H160" s="57"/>
      <c r="I160" s="84"/>
      <c r="J160" s="39"/>
      <c r="K160" s="39"/>
      <c r="L160" s="31"/>
    </row>
    <row r="161" spans="1:13" ht="24.75" customHeight="1" x14ac:dyDescent="0.2">
      <c r="A161" s="47"/>
      <c r="B161" s="85" t="s">
        <v>327</v>
      </c>
      <c r="C161" s="85"/>
      <c r="D161" s="85"/>
      <c r="E161" s="86"/>
      <c r="F161" s="86"/>
      <c r="G161" s="87" t="str">
        <f>IF($F$2&lt;&gt;"", $F$2, "")</f>
        <v/>
      </c>
      <c r="H161" s="87"/>
      <c r="I161" s="88" t="str">
        <f>IF($F$10&lt;&gt;"", $F$10, "")</f>
        <v/>
      </c>
      <c r="J161" s="39"/>
      <c r="K161" s="39"/>
      <c r="L161" s="31"/>
    </row>
    <row r="162" spans="1:13" x14ac:dyDescent="0.2">
      <c r="A162" s="47"/>
      <c r="B162" s="47"/>
      <c r="C162" s="47"/>
      <c r="D162" s="47"/>
      <c r="E162" s="47"/>
      <c r="F162" s="47"/>
      <c r="G162" s="47"/>
      <c r="H162" s="75"/>
      <c r="I162" s="47"/>
      <c r="J162" s="39"/>
      <c r="K162" s="39"/>
      <c r="L162" s="31" t="s">
        <v>147</v>
      </c>
    </row>
    <row r="163" spans="1:13" x14ac:dyDescent="0.2">
      <c r="A163" s="47"/>
      <c r="B163" s="89" t="s">
        <v>20</v>
      </c>
      <c r="C163" s="90"/>
      <c r="D163" s="90"/>
      <c r="E163" s="91" t="s">
        <v>131</v>
      </c>
      <c r="F163" s="92">
        <v>3</v>
      </c>
      <c r="G163" s="92"/>
      <c r="H163" s="91" t="s">
        <v>133</v>
      </c>
      <c r="I163" s="74">
        <f>$I$10</f>
        <v>20.399999999999999</v>
      </c>
      <c r="J163" s="39"/>
      <c r="K163" s="39"/>
      <c r="L163" s="31" t="s">
        <v>127</v>
      </c>
    </row>
    <row r="164" spans="1:13" ht="3" customHeight="1" x14ac:dyDescent="0.2">
      <c r="A164" s="47"/>
      <c r="B164" s="93"/>
      <c r="C164" s="93"/>
      <c r="D164" s="93"/>
      <c r="E164" s="94"/>
      <c r="F164" s="95"/>
      <c r="G164" s="95"/>
      <c r="H164" s="95"/>
      <c r="I164" s="95"/>
      <c r="J164" s="40"/>
      <c r="K164" s="39"/>
      <c r="L164" s="31" t="s">
        <v>73</v>
      </c>
    </row>
    <row r="165" spans="1:13" ht="15" customHeight="1" x14ac:dyDescent="0.2">
      <c r="A165" s="47"/>
      <c r="B165" s="57" t="s">
        <v>600</v>
      </c>
      <c r="C165" s="169" t="s">
        <v>350</v>
      </c>
      <c r="D165" s="57" t="s">
        <v>129</v>
      </c>
      <c r="E165" s="186"/>
      <c r="F165" s="187"/>
      <c r="G165" s="57" t="s">
        <v>57</v>
      </c>
      <c r="H165" s="198"/>
      <c r="I165" s="199"/>
      <c r="J165" s="46"/>
      <c r="K165" s="43"/>
      <c r="L165" s="31" t="s">
        <v>148</v>
      </c>
    </row>
    <row r="166" spans="1:13" ht="9.9499999999999993" customHeight="1" x14ac:dyDescent="0.2">
      <c r="A166" s="47"/>
      <c r="B166" s="47"/>
      <c r="C166" s="182" t="str">
        <f>IF(C165="Class A", "If Class A is selected NAC 2, NAC 4, &amp; NAC 6 will be the return circuit","")</f>
        <v/>
      </c>
      <c r="D166" s="182"/>
      <c r="E166" s="182"/>
      <c r="F166" s="182"/>
      <c r="G166" s="182"/>
      <c r="H166" s="96"/>
      <c r="I166" s="96"/>
      <c r="J166" s="39"/>
      <c r="K166" s="39"/>
      <c r="L166" s="31" t="s">
        <v>313</v>
      </c>
    </row>
    <row r="167" spans="1:13" x14ac:dyDescent="0.2">
      <c r="A167" s="47"/>
      <c r="B167" s="47"/>
      <c r="C167" s="34" t="s">
        <v>70</v>
      </c>
      <c r="D167" s="35" t="s">
        <v>17</v>
      </c>
      <c r="E167" s="35" t="s">
        <v>18</v>
      </c>
      <c r="F167" s="35" t="s">
        <v>5</v>
      </c>
      <c r="G167" s="35" t="s">
        <v>621</v>
      </c>
      <c r="H167" s="35" t="s">
        <v>19</v>
      </c>
      <c r="I167" s="36" t="s">
        <v>130</v>
      </c>
      <c r="J167" s="39"/>
      <c r="K167" s="39"/>
      <c r="L167" s="31" t="s">
        <v>74</v>
      </c>
    </row>
    <row r="168" spans="1:13" x14ac:dyDescent="0.2">
      <c r="A168" s="47"/>
      <c r="B168" s="75"/>
      <c r="C168" s="97" t="s">
        <v>61</v>
      </c>
      <c r="D168" s="98">
        <f>VLOOKUP(C168, $L$173:$M$180, 2)</f>
        <v>3.19</v>
      </c>
      <c r="E168" s="97"/>
      <c r="F168" s="99">
        <f>((E168*2)/1000)*D168</f>
        <v>0</v>
      </c>
      <c r="G168" s="100">
        <f>IF(SUM(G172:G181)&gt;SUM(I172:I181),SUM(G172:G181),SUM(I172:I181))</f>
        <v>0</v>
      </c>
      <c r="H168" s="101">
        <f>I163-(G168*F168)</f>
        <v>20.399999999999999</v>
      </c>
      <c r="I168" s="102">
        <v>16</v>
      </c>
      <c r="J168" s="39"/>
      <c r="K168" s="39"/>
      <c r="L168" s="31" t="s">
        <v>75</v>
      </c>
    </row>
    <row r="169" spans="1:13" ht="9.9499999999999993" customHeight="1" x14ac:dyDescent="0.2">
      <c r="A169" s="47"/>
      <c r="B169" s="86"/>
      <c r="C169" s="86"/>
      <c r="D169" s="86"/>
      <c r="E169" s="103"/>
      <c r="F169" s="86"/>
      <c r="G169" s="86"/>
      <c r="H169" s="86"/>
      <c r="I169" s="86"/>
      <c r="J169" s="39"/>
      <c r="K169" s="39"/>
      <c r="L169" s="31" t="s">
        <v>355</v>
      </c>
    </row>
    <row r="170" spans="1:13" x14ac:dyDescent="0.2">
      <c r="A170" s="47"/>
      <c r="B170" s="104"/>
      <c r="C170" s="105"/>
      <c r="D170" s="105" t="s">
        <v>126</v>
      </c>
      <c r="E170" s="105"/>
      <c r="F170" s="105" t="s">
        <v>58</v>
      </c>
      <c r="G170" s="105"/>
      <c r="H170" s="105" t="s">
        <v>59</v>
      </c>
      <c r="I170" s="106"/>
      <c r="J170" s="39"/>
      <c r="K170" s="39"/>
      <c r="L170" s="31" t="s">
        <v>72</v>
      </c>
    </row>
    <row r="171" spans="1:13" x14ac:dyDescent="0.2">
      <c r="A171" s="47"/>
      <c r="B171" s="107" t="s">
        <v>0</v>
      </c>
      <c r="C171" s="108" t="s">
        <v>149</v>
      </c>
      <c r="D171" s="190" t="s">
        <v>28</v>
      </c>
      <c r="E171" s="190"/>
      <c r="F171" s="108" t="s">
        <v>22</v>
      </c>
      <c r="G171" s="108" t="s">
        <v>23</v>
      </c>
      <c r="H171" s="108" t="s">
        <v>22</v>
      </c>
      <c r="I171" s="109" t="s">
        <v>23</v>
      </c>
      <c r="J171" s="39"/>
      <c r="K171" s="39"/>
      <c r="L171" s="31"/>
    </row>
    <row r="172" spans="1:13" ht="12.75" customHeight="1" x14ac:dyDescent="0.2">
      <c r="A172" s="47"/>
      <c r="B172" s="138"/>
      <c r="C172" s="139"/>
      <c r="D172" s="183"/>
      <c r="E172" s="184"/>
      <c r="F172" s="140" t="str">
        <f>IF(D172="", "", IF(C172="User Defined", VLOOKUP(D172, 'User Defined'!$B$4:$D$103, 2, FALSE), VLOOKUP(D172, 'Device Database'!$B$4:$D$446, 2, FALSE)))</f>
        <v/>
      </c>
      <c r="G172" s="140" t="str">
        <f t="shared" ref="G172:G181" si="14">IF(F172&lt;&gt;"", F172*B172, "")</f>
        <v/>
      </c>
      <c r="H172" s="140" t="str">
        <f>IF(D172="", "", IF(C172="User Defined", VLOOKUP(D172, 'User Defined'!$B$4:$D$103, 3, FALSE), VLOOKUP(D172, 'Device Database'!$B$4:$D$446, 3, FALSE)))</f>
        <v/>
      </c>
      <c r="I172" s="140" t="str">
        <f t="shared" ref="I172:I181" si="15">IF(H172&lt;&gt;"", H172*B172, "")</f>
        <v/>
      </c>
      <c r="J172" s="39"/>
      <c r="K172" s="39"/>
      <c r="L172" s="31"/>
    </row>
    <row r="173" spans="1:13" ht="12.75" customHeight="1" x14ac:dyDescent="0.2">
      <c r="A173" s="47"/>
      <c r="B173" s="141"/>
      <c r="C173" s="142"/>
      <c r="D173" s="180"/>
      <c r="E173" s="181"/>
      <c r="F173" s="140" t="str">
        <f>IF(D173="", "", IF(C173="User Defined", VLOOKUP(D173, 'User Defined'!$B$4:$D$103, 2, FALSE), VLOOKUP(D173, 'Device Database'!$B$4:$D$446, 2, FALSE)))</f>
        <v/>
      </c>
      <c r="G173" s="140" t="str">
        <f t="shared" si="14"/>
        <v/>
      </c>
      <c r="H173" s="140" t="str">
        <f>IF(D173="", "", IF(C173="User Defined", VLOOKUP(D173, 'User Defined'!$B$4:$D$103, 3, FALSE), VLOOKUP(D173, 'Device Database'!$B$4:$D$446, 3, FALSE)))</f>
        <v/>
      </c>
      <c r="I173" s="140" t="str">
        <f t="shared" si="15"/>
        <v/>
      </c>
      <c r="J173" s="39"/>
      <c r="K173" s="39"/>
      <c r="L173" s="37" t="s">
        <v>60</v>
      </c>
      <c r="M173" s="38">
        <v>2.0099999999999998</v>
      </c>
    </row>
    <row r="174" spans="1:13" ht="12" customHeight="1" x14ac:dyDescent="0.2">
      <c r="A174" s="47"/>
      <c r="B174" s="141"/>
      <c r="C174" s="142"/>
      <c r="D174" s="180"/>
      <c r="E174" s="181"/>
      <c r="F174" s="140" t="str">
        <f>IF(D174="", "", IF(C174="User Defined", VLOOKUP(D174, 'User Defined'!$B$4:$D$103, 2, FALSE), VLOOKUP(D174, 'Device Database'!$B$4:$D$446, 2, FALSE)))</f>
        <v/>
      </c>
      <c r="G174" s="140" t="str">
        <f t="shared" si="14"/>
        <v/>
      </c>
      <c r="H174" s="140" t="str">
        <f>IF(D174="", "", IF(C174="User Defined", VLOOKUP(D174, 'User Defined'!$B$4:$D$103, 3, FALSE), VLOOKUP(D174, 'Device Database'!$B$4:$D$446, 3, FALSE)))</f>
        <v/>
      </c>
      <c r="I174" s="140" t="str">
        <f t="shared" si="15"/>
        <v/>
      </c>
      <c r="J174" s="39"/>
      <c r="K174" s="39"/>
      <c r="L174" s="37" t="s">
        <v>627</v>
      </c>
      <c r="M174" s="38">
        <v>2.0499999999999998</v>
      </c>
    </row>
    <row r="175" spans="1:13" ht="12" customHeight="1" x14ac:dyDescent="0.2">
      <c r="A175" s="47"/>
      <c r="B175" s="141"/>
      <c r="C175" s="142"/>
      <c r="D175" s="180"/>
      <c r="E175" s="181"/>
      <c r="F175" s="140" t="str">
        <f>IF(D175="", "", IF(C175="User Defined", VLOOKUP(D175, 'User Defined'!$B$4:$D$103, 2, FALSE), VLOOKUP(D175, 'Device Database'!$B$4:$D$446, 2, FALSE)))</f>
        <v/>
      </c>
      <c r="G175" s="140" t="str">
        <f t="shared" si="14"/>
        <v/>
      </c>
      <c r="H175" s="140" t="str">
        <f>IF(D175="", "", IF(C175="User Defined", VLOOKUP(D175, 'User Defined'!$B$4:$D$103, 3, FALSE), VLOOKUP(D175, 'Device Database'!$B$4:$D$446, 3, FALSE)))</f>
        <v/>
      </c>
      <c r="I175" s="140" t="str">
        <f t="shared" si="15"/>
        <v/>
      </c>
      <c r="J175" s="39"/>
      <c r="K175" s="39"/>
      <c r="L175" s="37" t="s">
        <v>61</v>
      </c>
      <c r="M175" s="38">
        <v>3.19</v>
      </c>
    </row>
    <row r="176" spans="1:13" ht="12.75" customHeight="1" x14ac:dyDescent="0.2">
      <c r="A176" s="47"/>
      <c r="B176" s="141"/>
      <c r="C176" s="142"/>
      <c r="D176" s="180"/>
      <c r="E176" s="185"/>
      <c r="F176" s="140" t="str">
        <f>IF(D176="", "", IF(C176="User Defined", VLOOKUP(D176, 'User Defined'!$B$4:$D$103, 2, FALSE), VLOOKUP(D176, 'Device Database'!$B$4:$D$446, 2, FALSE)))</f>
        <v/>
      </c>
      <c r="G176" s="140" t="str">
        <f t="shared" si="14"/>
        <v/>
      </c>
      <c r="H176" s="140" t="str">
        <f>IF(D176="", "", IF(C176="User Defined", VLOOKUP(D176, 'User Defined'!$B$4:$D$103, 3, FALSE), VLOOKUP(D176, 'Device Database'!$B$4:$D$446, 3, FALSE)))</f>
        <v/>
      </c>
      <c r="I176" s="140" t="str">
        <f t="shared" si="15"/>
        <v/>
      </c>
      <c r="J176" s="39"/>
      <c r="K176" s="39"/>
      <c r="L176" s="37" t="s">
        <v>62</v>
      </c>
      <c r="M176" s="38">
        <v>3.26</v>
      </c>
    </row>
    <row r="177" spans="1:13" ht="12" customHeight="1" x14ac:dyDescent="0.2">
      <c r="A177" s="47"/>
      <c r="B177" s="141"/>
      <c r="C177" s="142"/>
      <c r="D177" s="143" t="s">
        <v>324</v>
      </c>
      <c r="E177" s="144"/>
      <c r="F177" s="145"/>
      <c r="G177" s="140" t="str">
        <f t="shared" si="14"/>
        <v/>
      </c>
      <c r="H177" s="145"/>
      <c r="I177" s="140" t="str">
        <f t="shared" si="15"/>
        <v/>
      </c>
      <c r="J177" s="39"/>
      <c r="K177" s="39"/>
      <c r="L177" s="37" t="s">
        <v>63</v>
      </c>
      <c r="M177" s="38">
        <v>5.08</v>
      </c>
    </row>
    <row r="178" spans="1:13" ht="12" customHeight="1" x14ac:dyDescent="0.2">
      <c r="A178" s="47"/>
      <c r="B178" s="141"/>
      <c r="C178" s="142"/>
      <c r="D178" s="143" t="s">
        <v>323</v>
      </c>
      <c r="E178" s="144"/>
      <c r="F178" s="145"/>
      <c r="G178" s="140" t="str">
        <f t="shared" si="14"/>
        <v/>
      </c>
      <c r="H178" s="145"/>
      <c r="I178" s="140" t="str">
        <f t="shared" si="15"/>
        <v/>
      </c>
      <c r="J178" s="39"/>
      <c r="K178" s="39"/>
      <c r="L178" s="37" t="s">
        <v>64</v>
      </c>
      <c r="M178" s="38">
        <v>5.29</v>
      </c>
    </row>
    <row r="179" spans="1:13" ht="12.75" customHeight="1" x14ac:dyDescent="0.2">
      <c r="A179" s="47"/>
      <c r="B179" s="141"/>
      <c r="C179" s="146"/>
      <c r="D179" s="143" t="s">
        <v>325</v>
      </c>
      <c r="E179" s="144"/>
      <c r="F179" s="145"/>
      <c r="G179" s="140" t="str">
        <f t="shared" si="14"/>
        <v/>
      </c>
      <c r="H179" s="145"/>
      <c r="I179" s="140" t="str">
        <f t="shared" si="15"/>
        <v/>
      </c>
      <c r="J179" s="39"/>
      <c r="K179" s="39"/>
      <c r="L179" s="37" t="s">
        <v>65</v>
      </c>
      <c r="M179" s="38">
        <v>8.08</v>
      </c>
    </row>
    <row r="180" spans="1:13" ht="12" customHeight="1" x14ac:dyDescent="0.2">
      <c r="A180" s="47"/>
      <c r="B180" s="141"/>
      <c r="C180" s="142"/>
      <c r="D180" s="143"/>
      <c r="E180" s="144"/>
      <c r="F180" s="145"/>
      <c r="G180" s="140" t="str">
        <f t="shared" si="14"/>
        <v/>
      </c>
      <c r="H180" s="145"/>
      <c r="I180" s="140" t="str">
        <f t="shared" si="15"/>
        <v/>
      </c>
      <c r="J180" s="39"/>
      <c r="K180" s="39"/>
      <c r="L180" s="37" t="s">
        <v>66</v>
      </c>
      <c r="M180" s="38">
        <v>8.4499999999999993</v>
      </c>
    </row>
    <row r="181" spans="1:13" ht="12" customHeight="1" x14ac:dyDescent="0.2">
      <c r="A181" s="47"/>
      <c r="B181" s="141"/>
      <c r="C181" s="142"/>
      <c r="D181" s="143"/>
      <c r="E181" s="144"/>
      <c r="F181" s="145"/>
      <c r="G181" s="140" t="str">
        <f t="shared" si="14"/>
        <v/>
      </c>
      <c r="H181" s="145"/>
      <c r="I181" s="140" t="str">
        <f t="shared" si="15"/>
        <v/>
      </c>
      <c r="J181" s="39"/>
      <c r="K181" s="39"/>
      <c r="L181" s="31"/>
    </row>
    <row r="182" spans="1:13" ht="12.75" customHeight="1" x14ac:dyDescent="0.2">
      <c r="A182" s="47"/>
      <c r="B182" s="188" t="str">
        <f>IF(E165="Doors (Low AC Drop)", "No Standby or Alarm current shown as circuit is used for door holders and will drop out during an AC power loss.", "")</f>
        <v/>
      </c>
      <c r="C182" s="188"/>
      <c r="D182" s="188"/>
      <c r="E182" s="188"/>
      <c r="F182" s="57" t="s">
        <v>128</v>
      </c>
      <c r="G182" s="112">
        <f>IF(E165="Doors (Low AC Drop)",0,SUM(G172:G181))</f>
        <v>0</v>
      </c>
      <c r="H182" s="57" t="s">
        <v>25</v>
      </c>
      <c r="I182" s="112">
        <f>IF(D165="Door(Low AC Drop)",0,SUM(I172:I181))</f>
        <v>0</v>
      </c>
      <c r="J182" s="39"/>
      <c r="K182" s="39"/>
      <c r="L182" s="31"/>
    </row>
    <row r="183" spans="1:13" ht="30" customHeight="1" x14ac:dyDescent="0.2">
      <c r="A183" s="47"/>
      <c r="B183" s="189"/>
      <c r="C183" s="189"/>
      <c r="D183" s="189"/>
      <c r="E183" s="189"/>
      <c r="F183" s="113"/>
      <c r="G183" s="47"/>
      <c r="H183" s="113"/>
      <c r="I183" s="47"/>
      <c r="J183" s="39"/>
      <c r="K183" s="39"/>
      <c r="L183" s="31"/>
    </row>
    <row r="184" spans="1:13" ht="12" customHeight="1" x14ac:dyDescent="0.2">
      <c r="A184" s="47"/>
      <c r="B184" s="89" t="s">
        <v>168</v>
      </c>
      <c r="C184" s="90"/>
      <c r="D184" s="90"/>
      <c r="E184" s="91" t="s">
        <v>131</v>
      </c>
      <c r="F184" s="92">
        <v>3</v>
      </c>
      <c r="G184" s="92"/>
      <c r="H184" s="91" t="s">
        <v>133</v>
      </c>
      <c r="I184" s="74">
        <f>$I$10</f>
        <v>20.399999999999999</v>
      </c>
      <c r="J184" s="39"/>
      <c r="K184" s="39"/>
      <c r="L184" s="31"/>
    </row>
    <row r="185" spans="1:13" ht="3" customHeight="1" x14ac:dyDescent="0.2">
      <c r="A185" s="47"/>
      <c r="B185" s="93"/>
      <c r="C185" s="93"/>
      <c r="D185" s="93"/>
      <c r="E185" s="94"/>
      <c r="F185" s="95"/>
      <c r="G185" s="95"/>
      <c r="H185" s="95"/>
      <c r="I185" s="95"/>
      <c r="J185" s="39"/>
      <c r="K185" s="39"/>
      <c r="L185" s="31"/>
    </row>
    <row r="186" spans="1:13" ht="15" customHeight="1" x14ac:dyDescent="0.2">
      <c r="A186" s="47"/>
      <c r="B186" s="57" t="s">
        <v>600</v>
      </c>
      <c r="C186" s="169" t="s">
        <v>350</v>
      </c>
      <c r="D186" s="57" t="s">
        <v>129</v>
      </c>
      <c r="E186" s="186"/>
      <c r="F186" s="187"/>
      <c r="G186" s="57" t="s">
        <v>57</v>
      </c>
      <c r="H186" s="194"/>
      <c r="I186" s="195"/>
      <c r="J186" s="39"/>
      <c r="K186" s="39"/>
      <c r="L186" s="31"/>
    </row>
    <row r="187" spans="1:13" ht="9.9499999999999993" customHeight="1" x14ac:dyDescent="0.2">
      <c r="A187" s="47"/>
      <c r="B187" s="47"/>
      <c r="C187" s="182" t="str">
        <f>IF(C186="Class A", "If Class A is selected NAC 2, NAC 4, &amp; NAC 6 will be the return circuit","")</f>
        <v/>
      </c>
      <c r="D187" s="182"/>
      <c r="E187" s="182"/>
      <c r="F187" s="182"/>
      <c r="G187" s="182"/>
      <c r="H187" s="96"/>
      <c r="I187" s="96"/>
      <c r="J187" s="39"/>
      <c r="K187" s="39"/>
      <c r="L187" s="31"/>
    </row>
    <row r="188" spans="1:13" ht="12" customHeight="1" x14ac:dyDescent="0.2">
      <c r="A188" s="47"/>
      <c r="B188" s="47"/>
      <c r="C188" s="34" t="s">
        <v>70</v>
      </c>
      <c r="D188" s="35" t="s">
        <v>17</v>
      </c>
      <c r="E188" s="35" t="s">
        <v>18</v>
      </c>
      <c r="F188" s="35" t="s">
        <v>5</v>
      </c>
      <c r="G188" s="35" t="s">
        <v>621</v>
      </c>
      <c r="H188" s="35" t="s">
        <v>19</v>
      </c>
      <c r="I188" s="36" t="s">
        <v>130</v>
      </c>
      <c r="J188" s="39"/>
      <c r="K188" s="39"/>
      <c r="L188" s="31"/>
    </row>
    <row r="189" spans="1:13" ht="12" customHeight="1" x14ac:dyDescent="0.2">
      <c r="A189" s="47"/>
      <c r="B189" s="75"/>
      <c r="C189" s="97" t="s">
        <v>61</v>
      </c>
      <c r="D189" s="98">
        <f>VLOOKUP(C189, $L$173:$M$180, 2)</f>
        <v>3.19</v>
      </c>
      <c r="E189" s="97"/>
      <c r="F189" s="99">
        <f>((E189*2)/1000)*D189</f>
        <v>0</v>
      </c>
      <c r="G189" s="100">
        <f>IF(SUM(G193:G202)&gt;SUM(I193:I202),SUM(G193:G202),SUM(I193:I202))</f>
        <v>0</v>
      </c>
      <c r="H189" s="101">
        <f>I184-(G189*F189)</f>
        <v>20.399999999999999</v>
      </c>
      <c r="I189" s="102">
        <v>16</v>
      </c>
      <c r="J189" s="39"/>
      <c r="K189" s="39"/>
      <c r="L189" s="31"/>
    </row>
    <row r="190" spans="1:13" ht="9.9499999999999993" customHeight="1" x14ac:dyDescent="0.2">
      <c r="A190" s="47"/>
      <c r="B190" s="86"/>
      <c r="C190" s="86"/>
      <c r="D190" s="86"/>
      <c r="E190" s="103"/>
      <c r="F190" s="86"/>
      <c r="G190" s="86"/>
      <c r="H190" s="86"/>
      <c r="I190" s="86"/>
      <c r="J190" s="39"/>
      <c r="K190" s="39"/>
      <c r="L190" s="31"/>
    </row>
    <row r="191" spans="1:13" ht="12" customHeight="1" x14ac:dyDescent="0.2">
      <c r="A191" s="47"/>
      <c r="B191" s="104"/>
      <c r="C191" s="105"/>
      <c r="D191" s="105" t="s">
        <v>126</v>
      </c>
      <c r="E191" s="105"/>
      <c r="F191" s="105" t="s">
        <v>58</v>
      </c>
      <c r="G191" s="105"/>
      <c r="H191" s="105" t="s">
        <v>59</v>
      </c>
      <c r="I191" s="106"/>
      <c r="J191" s="39"/>
      <c r="K191" s="39"/>
      <c r="L191" s="31"/>
    </row>
    <row r="192" spans="1:13" ht="12" customHeight="1" x14ac:dyDescent="0.2">
      <c r="A192" s="47"/>
      <c r="B192" s="107" t="s">
        <v>0</v>
      </c>
      <c r="C192" s="108" t="s">
        <v>149</v>
      </c>
      <c r="D192" s="190" t="s">
        <v>28</v>
      </c>
      <c r="E192" s="190"/>
      <c r="F192" s="108" t="s">
        <v>22</v>
      </c>
      <c r="G192" s="108" t="s">
        <v>23</v>
      </c>
      <c r="H192" s="108" t="s">
        <v>22</v>
      </c>
      <c r="I192" s="109" t="s">
        <v>23</v>
      </c>
      <c r="J192" s="39"/>
      <c r="K192" s="39"/>
      <c r="L192" s="31"/>
    </row>
    <row r="193" spans="1:12" ht="12.75" customHeight="1" x14ac:dyDescent="0.2">
      <c r="A193" s="47"/>
      <c r="B193" s="138"/>
      <c r="C193" s="139"/>
      <c r="D193" s="183"/>
      <c r="E193" s="184"/>
      <c r="F193" s="140" t="str">
        <f>IF(D193="", "", IF(C193="User Defined", VLOOKUP(D193, 'User Defined'!$B$4:$D$103, 2, FALSE), VLOOKUP(D193, 'Device Database'!$B$4:$D$446, 2, FALSE)))</f>
        <v/>
      </c>
      <c r="G193" s="140" t="str">
        <f t="shared" ref="G193:G202" si="16">IF(F193&lt;&gt;"", F193*B193, "")</f>
        <v/>
      </c>
      <c r="H193" s="140" t="str">
        <f>IF(D193="", "", IF(C193="User Defined", VLOOKUP(D193, 'User Defined'!$B$4:$D$103, 3, FALSE), VLOOKUP(D193, 'Device Database'!$B$4:$D$446, 3, FALSE)))</f>
        <v/>
      </c>
      <c r="I193" s="140" t="str">
        <f t="shared" ref="I193:I202" si="17">IF(H193&lt;&gt;"", H193*B193, "")</f>
        <v/>
      </c>
      <c r="J193" s="39"/>
      <c r="K193" s="39"/>
      <c r="L193" s="31"/>
    </row>
    <row r="194" spans="1:12" ht="12.75" customHeight="1" x14ac:dyDescent="0.2">
      <c r="A194" s="47"/>
      <c r="B194" s="141"/>
      <c r="C194" s="142"/>
      <c r="D194" s="180"/>
      <c r="E194" s="181"/>
      <c r="F194" s="140" t="str">
        <f>IF(D194="", "", IF(C194="User Defined", VLOOKUP(D194, 'User Defined'!$B$4:$D$103, 2, FALSE), VLOOKUP(D194, 'Device Database'!$B$4:$D$446, 2, FALSE)))</f>
        <v/>
      </c>
      <c r="G194" s="140" t="str">
        <f t="shared" si="16"/>
        <v/>
      </c>
      <c r="H194" s="140" t="str">
        <f>IF(D194="", "", IF(C194="User Defined", VLOOKUP(D194, 'User Defined'!$B$4:$D$103, 3, FALSE), VLOOKUP(D194, 'Device Database'!$B$4:$D$446, 3, FALSE)))</f>
        <v/>
      </c>
      <c r="I194" s="140" t="str">
        <f t="shared" si="17"/>
        <v/>
      </c>
      <c r="J194" s="39"/>
      <c r="K194" s="39"/>
      <c r="L194" s="31"/>
    </row>
    <row r="195" spans="1:12" x14ac:dyDescent="0.2">
      <c r="A195" s="47"/>
      <c r="B195" s="141"/>
      <c r="C195" s="142"/>
      <c r="D195" s="180"/>
      <c r="E195" s="181"/>
      <c r="F195" s="140" t="str">
        <f>IF(D195="", "", IF(C195="User Defined", VLOOKUP(D195, 'User Defined'!$B$4:$D$103, 2, FALSE), VLOOKUP(D195, 'Device Database'!$B$4:$D$446, 2, FALSE)))</f>
        <v/>
      </c>
      <c r="G195" s="140" t="str">
        <f t="shared" si="16"/>
        <v/>
      </c>
      <c r="H195" s="140" t="str">
        <f>IF(D195="", "", IF(C195="User Defined", VLOOKUP(D195, 'User Defined'!$B$4:$D$103, 3, FALSE), VLOOKUP(D195, 'Device Database'!$B$4:$D$446, 3, FALSE)))</f>
        <v/>
      </c>
      <c r="I195" s="140" t="str">
        <f t="shared" si="17"/>
        <v/>
      </c>
      <c r="J195" s="39"/>
      <c r="K195" s="39"/>
      <c r="L195" s="31"/>
    </row>
    <row r="196" spans="1:12" ht="12.75" customHeight="1" x14ac:dyDescent="0.2">
      <c r="A196" s="47"/>
      <c r="B196" s="141"/>
      <c r="C196" s="142"/>
      <c r="D196" s="180"/>
      <c r="E196" s="181"/>
      <c r="F196" s="140" t="str">
        <f>IF(D196="", "", IF(C196="User Defined", VLOOKUP(D196, 'User Defined'!$B$4:$D$103, 2, FALSE), VLOOKUP(D196, 'Device Database'!$B$4:$D$446, 2, FALSE)))</f>
        <v/>
      </c>
      <c r="G196" s="140" t="str">
        <f t="shared" si="16"/>
        <v/>
      </c>
      <c r="H196" s="140" t="str">
        <f>IF(D196="", "", IF(C196="User Defined", VLOOKUP(D196, 'User Defined'!$B$4:$D$103, 3, FALSE), VLOOKUP(D196, 'Device Database'!$B$4:$D$446, 3, FALSE)))</f>
        <v/>
      </c>
      <c r="I196" s="140" t="str">
        <f t="shared" si="17"/>
        <v/>
      </c>
      <c r="J196" s="39"/>
      <c r="K196" s="39"/>
      <c r="L196" s="31"/>
    </row>
    <row r="197" spans="1:12" ht="12.75" customHeight="1" x14ac:dyDescent="0.2">
      <c r="A197" s="47"/>
      <c r="B197" s="141"/>
      <c r="C197" s="142"/>
      <c r="D197" s="180"/>
      <c r="E197" s="185"/>
      <c r="F197" s="140" t="str">
        <f>IF(D197="", "", IF(C197="User Defined", VLOOKUP(D197, 'User Defined'!$B$4:$D$103, 2, FALSE), VLOOKUP(D197, 'Device Database'!$B$4:$D$446, 2, FALSE)))</f>
        <v/>
      </c>
      <c r="G197" s="140" t="str">
        <f t="shared" si="16"/>
        <v/>
      </c>
      <c r="H197" s="140" t="str">
        <f>IF(D197="", "", IF(C197="User Defined", VLOOKUP(D197, 'User Defined'!$B$4:$D$103, 3, FALSE), VLOOKUP(D197, 'Device Database'!$B$4:$D$446, 3, FALSE)))</f>
        <v/>
      </c>
      <c r="I197" s="140" t="str">
        <f t="shared" si="17"/>
        <v/>
      </c>
      <c r="J197" s="39"/>
      <c r="K197" s="39"/>
      <c r="L197" s="31"/>
    </row>
    <row r="198" spans="1:12" ht="12" customHeight="1" x14ac:dyDescent="0.2">
      <c r="A198" s="47"/>
      <c r="B198" s="141"/>
      <c r="C198" s="142"/>
      <c r="D198" s="143" t="s">
        <v>324</v>
      </c>
      <c r="E198" s="144"/>
      <c r="F198" s="145"/>
      <c r="G198" s="140" t="str">
        <f t="shared" si="16"/>
        <v/>
      </c>
      <c r="H198" s="145"/>
      <c r="I198" s="140" t="str">
        <f t="shared" si="17"/>
        <v/>
      </c>
      <c r="J198" s="39"/>
      <c r="K198" s="39"/>
      <c r="L198" s="31"/>
    </row>
    <row r="199" spans="1:12" ht="12" customHeight="1" x14ac:dyDescent="0.2">
      <c r="A199" s="47"/>
      <c r="B199" s="141"/>
      <c r="C199" s="142"/>
      <c r="D199" s="143" t="s">
        <v>323</v>
      </c>
      <c r="E199" s="144"/>
      <c r="F199" s="145"/>
      <c r="G199" s="140" t="str">
        <f t="shared" si="16"/>
        <v/>
      </c>
      <c r="H199" s="145"/>
      <c r="I199" s="140" t="str">
        <f t="shared" si="17"/>
        <v/>
      </c>
      <c r="J199" s="39"/>
      <c r="K199" s="39"/>
      <c r="L199" s="31"/>
    </row>
    <row r="200" spans="1:12" ht="12.75" customHeight="1" x14ac:dyDescent="0.2">
      <c r="A200" s="47"/>
      <c r="B200" s="141"/>
      <c r="C200" s="146"/>
      <c r="D200" s="143" t="s">
        <v>325</v>
      </c>
      <c r="E200" s="144"/>
      <c r="F200" s="145"/>
      <c r="G200" s="140" t="str">
        <f t="shared" si="16"/>
        <v/>
      </c>
      <c r="H200" s="145"/>
      <c r="I200" s="140" t="str">
        <f t="shared" si="17"/>
        <v/>
      </c>
      <c r="J200" s="39"/>
      <c r="K200" s="39"/>
      <c r="L200" s="31"/>
    </row>
    <row r="201" spans="1:12" x14ac:dyDescent="0.2">
      <c r="A201" s="47"/>
      <c r="B201" s="141"/>
      <c r="C201" s="142"/>
      <c r="D201" s="143"/>
      <c r="E201" s="144"/>
      <c r="F201" s="145"/>
      <c r="G201" s="140" t="str">
        <f t="shared" si="16"/>
        <v/>
      </c>
      <c r="H201" s="145"/>
      <c r="I201" s="140" t="str">
        <f t="shared" si="17"/>
        <v/>
      </c>
      <c r="J201" s="39"/>
      <c r="K201" s="39"/>
      <c r="L201" s="31"/>
    </row>
    <row r="202" spans="1:12" x14ac:dyDescent="0.2">
      <c r="A202" s="47"/>
      <c r="B202" s="141"/>
      <c r="C202" s="142"/>
      <c r="D202" s="143"/>
      <c r="E202" s="144"/>
      <c r="F202" s="145"/>
      <c r="G202" s="140" t="str">
        <f t="shared" si="16"/>
        <v/>
      </c>
      <c r="H202" s="145"/>
      <c r="I202" s="140" t="str">
        <f t="shared" si="17"/>
        <v/>
      </c>
      <c r="J202" s="39"/>
      <c r="K202" s="39"/>
      <c r="L202" s="31"/>
    </row>
    <row r="203" spans="1:12" ht="12.75" customHeight="1" x14ac:dyDescent="0.2">
      <c r="A203" s="47"/>
      <c r="B203" s="188" t="str">
        <f>IF(E186="Doors (Low AC Drop)", "No Standby or Alarm current shown as circuit is used for door holders and will drop out during an AC power loss.", "")</f>
        <v/>
      </c>
      <c r="C203" s="188"/>
      <c r="D203" s="188"/>
      <c r="E203" s="188"/>
      <c r="F203" s="57" t="s">
        <v>128</v>
      </c>
      <c r="G203" s="112">
        <f>IF(E186="Doors (Low AC Drop)",0,SUM(G193:G202))</f>
        <v>0</v>
      </c>
      <c r="H203" s="57" t="s">
        <v>25</v>
      </c>
      <c r="I203" s="112">
        <f>IF(D186="Doors (Low AC Drop)",0,SUM(I193:I202))</f>
        <v>0</v>
      </c>
      <c r="J203" s="39"/>
      <c r="K203" s="39"/>
      <c r="L203" s="31"/>
    </row>
    <row r="204" spans="1:12" ht="30" customHeight="1" x14ac:dyDescent="0.2">
      <c r="A204" s="47"/>
      <c r="B204" s="189"/>
      <c r="C204" s="189"/>
      <c r="D204" s="189"/>
      <c r="E204" s="189"/>
      <c r="F204" s="57"/>
      <c r="G204" s="68"/>
      <c r="H204" s="57"/>
      <c r="I204" s="68"/>
      <c r="J204" s="39"/>
      <c r="K204" s="39"/>
      <c r="L204" s="29"/>
    </row>
    <row r="205" spans="1:12" x14ac:dyDescent="0.2">
      <c r="A205" s="47"/>
      <c r="B205" s="89" t="s">
        <v>344</v>
      </c>
      <c r="C205" s="90"/>
      <c r="D205" s="90"/>
      <c r="E205" s="91" t="s">
        <v>131</v>
      </c>
      <c r="F205" s="92">
        <v>3</v>
      </c>
      <c r="G205" s="92"/>
      <c r="H205" s="91" t="s">
        <v>133</v>
      </c>
      <c r="I205" s="74">
        <f>$I$10</f>
        <v>20.399999999999999</v>
      </c>
      <c r="J205" s="39"/>
      <c r="K205" s="39"/>
      <c r="L205" s="29"/>
    </row>
    <row r="206" spans="1:12" ht="3" customHeight="1" x14ac:dyDescent="0.2">
      <c r="A206" s="47"/>
      <c r="B206" s="93"/>
      <c r="C206" s="93"/>
      <c r="D206" s="93"/>
      <c r="E206" s="94"/>
      <c r="F206" s="95"/>
      <c r="G206" s="95"/>
      <c r="H206" s="95"/>
      <c r="I206" s="95"/>
      <c r="J206" s="39"/>
      <c r="K206" s="39"/>
      <c r="L206" s="29"/>
    </row>
    <row r="207" spans="1:12" ht="15" customHeight="1" x14ac:dyDescent="0.2">
      <c r="A207" s="47"/>
      <c r="B207" s="57" t="s">
        <v>600</v>
      </c>
      <c r="C207" s="169" t="s">
        <v>350</v>
      </c>
      <c r="D207" s="57" t="s">
        <v>129</v>
      </c>
      <c r="E207" s="186"/>
      <c r="F207" s="187"/>
      <c r="G207" s="57" t="s">
        <v>57</v>
      </c>
      <c r="H207" s="194"/>
      <c r="I207" s="195"/>
      <c r="J207" s="39"/>
      <c r="K207" s="39"/>
      <c r="L207" s="29"/>
    </row>
    <row r="208" spans="1:12" ht="9.9499999999999993" customHeight="1" x14ac:dyDescent="0.2">
      <c r="A208" s="47"/>
      <c r="B208" s="47"/>
      <c r="C208" s="182" t="str">
        <f>IF(C207="Class A", "If Class A is selected NAC 2, NAC 4, &amp; NAC 6 will be the return circuit","")</f>
        <v/>
      </c>
      <c r="D208" s="182"/>
      <c r="E208" s="182"/>
      <c r="F208" s="182"/>
      <c r="G208" s="182"/>
      <c r="H208" s="96"/>
      <c r="I208" s="96"/>
      <c r="J208" s="39"/>
      <c r="K208" s="39"/>
      <c r="L208" s="29"/>
    </row>
    <row r="209" spans="1:12" x14ac:dyDescent="0.2">
      <c r="A209" s="47"/>
      <c r="B209" s="47"/>
      <c r="C209" s="34" t="s">
        <v>70</v>
      </c>
      <c r="D209" s="35" t="s">
        <v>17</v>
      </c>
      <c r="E209" s="35" t="s">
        <v>18</v>
      </c>
      <c r="F209" s="35" t="s">
        <v>5</v>
      </c>
      <c r="G209" s="35" t="s">
        <v>621</v>
      </c>
      <c r="H209" s="35" t="s">
        <v>19</v>
      </c>
      <c r="I209" s="36" t="s">
        <v>130</v>
      </c>
      <c r="J209" s="39"/>
      <c r="K209" s="39"/>
      <c r="L209" s="29"/>
    </row>
    <row r="210" spans="1:12" x14ac:dyDescent="0.2">
      <c r="A210" s="47"/>
      <c r="B210" s="75"/>
      <c r="C210" s="97" t="s">
        <v>61</v>
      </c>
      <c r="D210" s="98">
        <f>VLOOKUP(C210, $L$173:$M$180, 2)</f>
        <v>3.19</v>
      </c>
      <c r="E210" s="97"/>
      <c r="F210" s="99">
        <f>((E210*2)/1000)*D210</f>
        <v>0</v>
      </c>
      <c r="G210" s="100">
        <f>IF(SUM(G214:G223)&gt;SUM(I214:I223),SUM(G214:G223),SUM(I214:I223))</f>
        <v>0</v>
      </c>
      <c r="H210" s="101">
        <f>I205-(G210*F210)</f>
        <v>20.399999999999999</v>
      </c>
      <c r="I210" s="102">
        <v>16</v>
      </c>
      <c r="J210" s="39"/>
      <c r="K210" s="39"/>
      <c r="L210" s="29"/>
    </row>
    <row r="211" spans="1:12" ht="9.9499999999999993" customHeight="1" x14ac:dyDescent="0.2">
      <c r="A211" s="47"/>
      <c r="B211" s="86"/>
      <c r="C211" s="86"/>
      <c r="D211" s="86"/>
      <c r="E211" s="103"/>
      <c r="F211" s="86"/>
      <c r="G211" s="86"/>
      <c r="H211" s="86"/>
      <c r="I211" s="86"/>
      <c r="J211" s="39"/>
      <c r="K211" s="39"/>
      <c r="L211" s="29"/>
    </row>
    <row r="212" spans="1:12" x14ac:dyDescent="0.2">
      <c r="A212" s="47"/>
      <c r="B212" s="104"/>
      <c r="C212" s="105"/>
      <c r="D212" s="105" t="s">
        <v>126</v>
      </c>
      <c r="E212" s="105"/>
      <c r="F212" s="105" t="s">
        <v>58</v>
      </c>
      <c r="G212" s="105"/>
      <c r="H212" s="105" t="s">
        <v>59</v>
      </c>
      <c r="I212" s="106"/>
      <c r="J212" s="39"/>
      <c r="K212" s="39"/>
      <c r="L212" s="29"/>
    </row>
    <row r="213" spans="1:12" x14ac:dyDescent="0.2">
      <c r="A213" s="47"/>
      <c r="B213" s="107" t="s">
        <v>0</v>
      </c>
      <c r="C213" s="108" t="s">
        <v>149</v>
      </c>
      <c r="D213" s="190" t="s">
        <v>28</v>
      </c>
      <c r="E213" s="190"/>
      <c r="F213" s="108" t="s">
        <v>22</v>
      </c>
      <c r="G213" s="108" t="s">
        <v>23</v>
      </c>
      <c r="H213" s="108" t="s">
        <v>22</v>
      </c>
      <c r="I213" s="109" t="s">
        <v>23</v>
      </c>
      <c r="J213" s="39"/>
      <c r="K213" s="39"/>
      <c r="L213" s="29"/>
    </row>
    <row r="214" spans="1:12" ht="12.75" customHeight="1" x14ac:dyDescent="0.2">
      <c r="A214" s="47"/>
      <c r="B214" s="138"/>
      <c r="C214" s="139"/>
      <c r="D214" s="183"/>
      <c r="E214" s="184"/>
      <c r="F214" s="140" t="str">
        <f>IF(D214="", "", IF(C214="User Defined", VLOOKUP(D214, 'User Defined'!$B$4:$D$103, 2, FALSE), VLOOKUP(D214, 'Device Database'!$B$4:$D$446, 2, FALSE)))</f>
        <v/>
      </c>
      <c r="G214" s="140" t="str">
        <f t="shared" ref="G214:G223" si="18">IF(F214&lt;&gt;"", F214*B214, "")</f>
        <v/>
      </c>
      <c r="H214" s="140" t="str">
        <f>IF(D214="", "", IF(C214="User Defined", VLOOKUP(D214, 'User Defined'!$B$4:$D$103, 3, FALSE), VLOOKUP(D214, 'Device Database'!$B$4:$D$446, 3, FALSE)))</f>
        <v/>
      </c>
      <c r="I214" s="140" t="str">
        <f t="shared" ref="I214:I223" si="19">IF(H214&lt;&gt;"", H214*B214, "")</f>
        <v/>
      </c>
      <c r="J214" s="39"/>
      <c r="K214" s="39"/>
      <c r="L214" s="29"/>
    </row>
    <row r="215" spans="1:12" ht="12" customHeight="1" x14ac:dyDescent="0.2">
      <c r="A215" s="47"/>
      <c r="B215" s="141"/>
      <c r="C215" s="142"/>
      <c r="D215" s="180"/>
      <c r="E215" s="181"/>
      <c r="F215" s="140" t="str">
        <f>IF(D215="", "", IF(C215="User Defined", VLOOKUP(D215, 'User Defined'!$B$4:$D$103, 2, FALSE), VLOOKUP(D215, 'Device Database'!$B$4:$D$446, 2, FALSE)))</f>
        <v/>
      </c>
      <c r="G215" s="140" t="str">
        <f t="shared" si="18"/>
        <v/>
      </c>
      <c r="H215" s="140" t="str">
        <f>IF(D215="", "", IF(C215="User Defined", VLOOKUP(D215, 'User Defined'!$B$4:$D$103, 3, FALSE), VLOOKUP(D215, 'Device Database'!$B$4:$D$446, 3, FALSE)))</f>
        <v/>
      </c>
      <c r="I215" s="140" t="str">
        <f t="shared" si="19"/>
        <v/>
      </c>
      <c r="J215" s="39"/>
      <c r="K215" s="39"/>
      <c r="L215" s="29"/>
    </row>
    <row r="216" spans="1:12" ht="12" customHeight="1" x14ac:dyDescent="0.2">
      <c r="A216" s="47"/>
      <c r="B216" s="141"/>
      <c r="C216" s="142"/>
      <c r="D216" s="180"/>
      <c r="E216" s="181"/>
      <c r="F216" s="140" t="str">
        <f>IF(D216="", "", IF(C216="User Defined", VLOOKUP(D216, 'User Defined'!$B$4:$D$103, 2, FALSE), VLOOKUP(D216, 'Device Database'!$B$4:$D$446, 2, FALSE)))</f>
        <v/>
      </c>
      <c r="G216" s="140" t="str">
        <f t="shared" si="18"/>
        <v/>
      </c>
      <c r="H216" s="140" t="str">
        <f>IF(D216="", "", IF(C216="User Defined", VLOOKUP(D216, 'User Defined'!$B$4:$D$103, 3, FALSE), VLOOKUP(D216, 'Device Database'!$B$4:$D$446, 3, FALSE)))</f>
        <v/>
      </c>
      <c r="I216" s="140" t="str">
        <f t="shared" si="19"/>
        <v/>
      </c>
      <c r="J216" s="39"/>
      <c r="K216" s="39"/>
      <c r="L216" s="29"/>
    </row>
    <row r="217" spans="1:12" ht="12.75" customHeight="1" x14ac:dyDescent="0.2">
      <c r="A217" s="47"/>
      <c r="B217" s="141"/>
      <c r="C217" s="142"/>
      <c r="D217" s="180"/>
      <c r="E217" s="181"/>
      <c r="F217" s="140" t="str">
        <f>IF(D217="", "", IF(C217="User Defined", VLOOKUP(D217, 'User Defined'!$B$4:$D$103, 2, FALSE), VLOOKUP(D217, 'Device Database'!$B$4:$D$446, 2, FALSE)))</f>
        <v/>
      </c>
      <c r="G217" s="140" t="str">
        <f t="shared" si="18"/>
        <v/>
      </c>
      <c r="H217" s="140" t="str">
        <f>IF(D217="", "", IF(C217="User Defined", VLOOKUP(D217, 'User Defined'!$B$4:$D$103, 3, FALSE), VLOOKUP(D217, 'Device Database'!$B$4:$D$446, 3, FALSE)))</f>
        <v/>
      </c>
      <c r="I217" s="140" t="str">
        <f t="shared" si="19"/>
        <v/>
      </c>
      <c r="J217" s="39"/>
      <c r="K217" s="39"/>
      <c r="L217" s="29"/>
    </row>
    <row r="218" spans="1:12" ht="12.75" customHeight="1" x14ac:dyDescent="0.2">
      <c r="A218" s="47"/>
      <c r="B218" s="141"/>
      <c r="C218" s="142"/>
      <c r="D218" s="180"/>
      <c r="E218" s="185"/>
      <c r="F218" s="140" t="str">
        <f>IF(D218="", "", IF(C218="User Defined", VLOOKUP(D218, 'User Defined'!$B$4:$D$103, 2, FALSE), VLOOKUP(D218, 'Device Database'!$B$4:$D$446, 2, FALSE)))</f>
        <v/>
      </c>
      <c r="G218" s="140" t="str">
        <f t="shared" si="18"/>
        <v/>
      </c>
      <c r="H218" s="140" t="str">
        <f>IF(D218="", "", IF(C218="User Defined", VLOOKUP(D218, 'User Defined'!$B$4:$D$103, 3, FALSE), VLOOKUP(D218, 'Device Database'!$B$4:$D$446, 3, FALSE)))</f>
        <v/>
      </c>
      <c r="I218" s="140" t="str">
        <f t="shared" si="19"/>
        <v/>
      </c>
      <c r="J218" s="39"/>
      <c r="K218" s="39"/>
      <c r="L218" s="29"/>
    </row>
    <row r="219" spans="1:12" ht="12" customHeight="1" x14ac:dyDescent="0.2">
      <c r="A219" s="47"/>
      <c r="B219" s="141"/>
      <c r="C219" s="142"/>
      <c r="D219" s="143" t="s">
        <v>324</v>
      </c>
      <c r="E219" s="144"/>
      <c r="F219" s="145"/>
      <c r="G219" s="140" t="str">
        <f t="shared" si="18"/>
        <v/>
      </c>
      <c r="H219" s="145"/>
      <c r="I219" s="140" t="str">
        <f t="shared" si="19"/>
        <v/>
      </c>
      <c r="J219" s="39"/>
      <c r="K219" s="39"/>
      <c r="L219" s="29"/>
    </row>
    <row r="220" spans="1:12" ht="12" customHeight="1" x14ac:dyDescent="0.2">
      <c r="A220" s="47"/>
      <c r="B220" s="141"/>
      <c r="C220" s="142"/>
      <c r="D220" s="143" t="s">
        <v>323</v>
      </c>
      <c r="E220" s="144"/>
      <c r="F220" s="145"/>
      <c r="G220" s="140" t="str">
        <f t="shared" si="18"/>
        <v/>
      </c>
      <c r="H220" s="145"/>
      <c r="I220" s="140" t="str">
        <f t="shared" si="19"/>
        <v/>
      </c>
      <c r="J220" s="39"/>
      <c r="K220" s="39"/>
      <c r="L220" s="29"/>
    </row>
    <row r="221" spans="1:12" ht="12.75" customHeight="1" x14ac:dyDescent="0.2">
      <c r="A221" s="47"/>
      <c r="B221" s="141"/>
      <c r="C221" s="146"/>
      <c r="D221" s="143" t="s">
        <v>325</v>
      </c>
      <c r="E221" s="144"/>
      <c r="F221" s="145"/>
      <c r="G221" s="140" t="str">
        <f t="shared" si="18"/>
        <v/>
      </c>
      <c r="H221" s="145"/>
      <c r="I221" s="140"/>
      <c r="J221" s="39"/>
      <c r="K221" s="39"/>
      <c r="L221" s="29"/>
    </row>
    <row r="222" spans="1:12" ht="12" customHeight="1" x14ac:dyDescent="0.2">
      <c r="A222" s="47"/>
      <c r="B222" s="141"/>
      <c r="C222" s="142"/>
      <c r="D222" s="143"/>
      <c r="E222" s="144"/>
      <c r="F222" s="145"/>
      <c r="G222" s="140" t="str">
        <f t="shared" si="18"/>
        <v/>
      </c>
      <c r="H222" s="145"/>
      <c r="I222" s="140" t="str">
        <f t="shared" si="19"/>
        <v/>
      </c>
      <c r="J222" s="39"/>
      <c r="K222" s="39"/>
      <c r="L222" s="29"/>
    </row>
    <row r="223" spans="1:12" ht="12" customHeight="1" x14ac:dyDescent="0.2">
      <c r="A223" s="47"/>
      <c r="B223" s="141"/>
      <c r="C223" s="142"/>
      <c r="D223" s="143"/>
      <c r="E223" s="144"/>
      <c r="F223" s="145"/>
      <c r="G223" s="140" t="str">
        <f t="shared" si="18"/>
        <v/>
      </c>
      <c r="H223" s="145"/>
      <c r="I223" s="140" t="str">
        <f t="shared" si="19"/>
        <v/>
      </c>
      <c r="J223" s="39"/>
      <c r="K223" s="39"/>
      <c r="L223" s="29"/>
    </row>
    <row r="224" spans="1:12" ht="12.75" customHeight="1" x14ac:dyDescent="0.2">
      <c r="A224" s="47"/>
      <c r="B224" s="188" t="str">
        <f>IF(E207="Doors (Low AC Drop)", "No Standby or Alarm current shown as circuit is used for door holders and will drop out during an AC power loss.", "")</f>
        <v/>
      </c>
      <c r="C224" s="188"/>
      <c r="D224" s="188"/>
      <c r="E224" s="188"/>
      <c r="F224" s="57" t="s">
        <v>128</v>
      </c>
      <c r="G224" s="112">
        <f>IF(E207="Doors (Low AC Drop)",0,SUM(G214:G223))</f>
        <v>0</v>
      </c>
      <c r="H224" s="57" t="s">
        <v>25</v>
      </c>
      <c r="I224" s="112">
        <f>IF(D207="Doors (Low AC Drop)",0,SUM(I214:I223))</f>
        <v>0</v>
      </c>
      <c r="J224" s="39"/>
      <c r="K224" s="39"/>
      <c r="L224" s="29"/>
    </row>
    <row r="225" spans="1:12" ht="30" customHeight="1" x14ac:dyDescent="0.2">
      <c r="A225" s="47"/>
      <c r="B225" s="189"/>
      <c r="C225" s="189"/>
      <c r="D225" s="189"/>
      <c r="E225" s="189"/>
      <c r="F225" s="113"/>
      <c r="G225" s="47"/>
      <c r="H225" s="113"/>
      <c r="I225" s="47"/>
      <c r="J225" s="39"/>
      <c r="K225" s="39"/>
      <c r="L225" s="29"/>
    </row>
    <row r="226" spans="1:12" ht="5.0999999999999996" customHeight="1" x14ac:dyDescent="0.2">
      <c r="A226" s="47"/>
      <c r="B226" s="114"/>
      <c r="C226" s="115"/>
      <c r="D226" s="114"/>
      <c r="E226" s="116"/>
      <c r="F226" s="117"/>
      <c r="G226" s="117"/>
      <c r="H226" s="116"/>
      <c r="I226" s="117"/>
      <c r="J226" s="39"/>
      <c r="K226" s="39"/>
      <c r="L226" s="29"/>
    </row>
    <row r="227" spans="1:12" ht="30" customHeight="1" x14ac:dyDescent="0.2">
      <c r="A227" s="47"/>
      <c r="B227" s="114"/>
      <c r="C227" s="115"/>
      <c r="D227" s="114"/>
      <c r="E227" s="116"/>
      <c r="F227" s="117"/>
      <c r="G227" s="117"/>
      <c r="H227" s="116"/>
      <c r="I227" s="117"/>
      <c r="J227" s="39"/>
      <c r="K227" s="39"/>
      <c r="L227" s="29"/>
    </row>
    <row r="228" spans="1:12" ht="24.75" customHeight="1" x14ac:dyDescent="0.2">
      <c r="A228" s="47"/>
      <c r="B228" s="118" t="s">
        <v>348</v>
      </c>
      <c r="C228" s="115"/>
      <c r="D228" s="114"/>
      <c r="E228" s="116"/>
      <c r="F228" s="117"/>
      <c r="G228" s="117"/>
      <c r="H228" s="116"/>
      <c r="I228" s="117"/>
      <c r="J228" s="39"/>
      <c r="K228" s="39"/>
      <c r="L228" s="29"/>
    </row>
    <row r="229" spans="1:12" ht="12" customHeight="1" x14ac:dyDescent="0.2">
      <c r="A229" s="47"/>
      <c r="B229" s="89" t="s">
        <v>345</v>
      </c>
      <c r="C229" s="90"/>
      <c r="D229" s="90"/>
      <c r="E229" s="91" t="s">
        <v>131</v>
      </c>
      <c r="F229" s="92">
        <v>3</v>
      </c>
      <c r="G229" s="92"/>
      <c r="H229" s="91" t="s">
        <v>133</v>
      </c>
      <c r="I229" s="74">
        <f>$I$10</f>
        <v>20.399999999999999</v>
      </c>
      <c r="J229" s="39"/>
      <c r="K229" s="39"/>
      <c r="L229" s="29"/>
    </row>
    <row r="230" spans="1:12" ht="3" customHeight="1" x14ac:dyDescent="0.2">
      <c r="A230" s="47"/>
      <c r="B230" s="93"/>
      <c r="C230" s="93"/>
      <c r="D230" s="93"/>
      <c r="E230" s="94"/>
      <c r="F230" s="95"/>
      <c r="G230" s="95"/>
      <c r="H230" s="95"/>
      <c r="I230" s="95"/>
      <c r="J230" s="39"/>
      <c r="K230" s="39"/>
      <c r="L230" s="29"/>
    </row>
    <row r="231" spans="1:12" ht="15" customHeight="1" x14ac:dyDescent="0.2">
      <c r="A231" s="47"/>
      <c r="B231" s="57" t="s">
        <v>600</v>
      </c>
      <c r="C231" s="169" t="s">
        <v>350</v>
      </c>
      <c r="D231" s="57" t="s">
        <v>129</v>
      </c>
      <c r="E231" s="186"/>
      <c r="F231" s="187"/>
      <c r="G231" s="57" t="s">
        <v>57</v>
      </c>
      <c r="H231" s="194"/>
      <c r="I231" s="195"/>
      <c r="J231" s="39"/>
      <c r="K231" s="39"/>
      <c r="L231" s="29"/>
    </row>
    <row r="232" spans="1:12" ht="9.9499999999999993" customHeight="1" x14ac:dyDescent="0.2">
      <c r="A232" s="47"/>
      <c r="B232" s="47"/>
      <c r="C232" s="182" t="str">
        <f>IF(C231="Class A", "If Class A is selected NAC 2, NAC 4, &amp; NAC 6 will be the return circuit","")</f>
        <v/>
      </c>
      <c r="D232" s="182"/>
      <c r="E232" s="182"/>
      <c r="F232" s="182"/>
      <c r="G232" s="182"/>
      <c r="H232" s="96"/>
      <c r="I232" s="96"/>
      <c r="J232" s="39"/>
      <c r="K232" s="39"/>
      <c r="L232" s="29"/>
    </row>
    <row r="233" spans="1:12" ht="12" customHeight="1" x14ac:dyDescent="0.2">
      <c r="A233" s="47"/>
      <c r="B233" s="47"/>
      <c r="C233" s="34" t="s">
        <v>70</v>
      </c>
      <c r="D233" s="35" t="s">
        <v>17</v>
      </c>
      <c r="E233" s="35" t="s">
        <v>18</v>
      </c>
      <c r="F233" s="35" t="s">
        <v>5</v>
      </c>
      <c r="G233" s="35" t="s">
        <v>621</v>
      </c>
      <c r="H233" s="35" t="s">
        <v>19</v>
      </c>
      <c r="I233" s="36" t="s">
        <v>130</v>
      </c>
      <c r="J233" s="39"/>
      <c r="K233" s="39"/>
      <c r="L233" s="29"/>
    </row>
    <row r="234" spans="1:12" ht="12" customHeight="1" x14ac:dyDescent="0.2">
      <c r="A234" s="47"/>
      <c r="B234" s="75"/>
      <c r="C234" s="97" t="s">
        <v>60</v>
      </c>
      <c r="D234" s="98">
        <f>VLOOKUP(C234, $L$173:$M$180, 2)</f>
        <v>2.0099999999999998</v>
      </c>
      <c r="E234" s="97"/>
      <c r="F234" s="99">
        <f>((E234*2)/1000)*D234</f>
        <v>0</v>
      </c>
      <c r="G234" s="100">
        <f>IF(SUM(G238:G247)&gt;SUM(I238:I247),SUM(G238:G247),SUM(I238:I247))</f>
        <v>0</v>
      </c>
      <c r="H234" s="101">
        <f>I229-(G234*F234)</f>
        <v>20.399999999999999</v>
      </c>
      <c r="I234" s="102">
        <v>16</v>
      </c>
      <c r="J234" s="39"/>
      <c r="K234" s="39"/>
      <c r="L234" s="29"/>
    </row>
    <row r="235" spans="1:12" ht="9.9499999999999993" customHeight="1" x14ac:dyDescent="0.2">
      <c r="A235" s="47"/>
      <c r="B235" s="86"/>
      <c r="C235" s="86"/>
      <c r="D235" s="47"/>
      <c r="E235" s="103"/>
      <c r="F235" s="86"/>
      <c r="G235" s="86"/>
      <c r="H235" s="86"/>
      <c r="I235" s="86"/>
      <c r="J235" s="39"/>
      <c r="K235" s="39"/>
      <c r="L235" s="29"/>
    </row>
    <row r="236" spans="1:12" ht="12" customHeight="1" x14ac:dyDescent="0.2">
      <c r="A236" s="47"/>
      <c r="B236" s="104"/>
      <c r="C236" s="105"/>
      <c r="D236" s="105" t="s">
        <v>126</v>
      </c>
      <c r="E236" s="105"/>
      <c r="F236" s="105" t="s">
        <v>58</v>
      </c>
      <c r="G236" s="105"/>
      <c r="H236" s="105" t="s">
        <v>59</v>
      </c>
      <c r="I236" s="106"/>
      <c r="J236" s="39"/>
      <c r="K236" s="39"/>
      <c r="L236" s="29"/>
    </row>
    <row r="237" spans="1:12" ht="12" customHeight="1" x14ac:dyDescent="0.2">
      <c r="A237" s="47"/>
      <c r="B237" s="107" t="s">
        <v>0</v>
      </c>
      <c r="C237" s="108" t="s">
        <v>149</v>
      </c>
      <c r="D237" s="190" t="s">
        <v>28</v>
      </c>
      <c r="E237" s="190"/>
      <c r="F237" s="108" t="s">
        <v>22</v>
      </c>
      <c r="G237" s="108" t="s">
        <v>23</v>
      </c>
      <c r="H237" s="108" t="s">
        <v>22</v>
      </c>
      <c r="I237" s="109" t="s">
        <v>23</v>
      </c>
      <c r="J237" s="39"/>
      <c r="K237" s="39"/>
      <c r="L237" s="29"/>
    </row>
    <row r="238" spans="1:12" ht="12.75" customHeight="1" x14ac:dyDescent="0.2">
      <c r="A238" s="47"/>
      <c r="B238" s="138"/>
      <c r="C238" s="139"/>
      <c r="D238" s="183"/>
      <c r="E238" s="184"/>
      <c r="F238" s="140" t="str">
        <f>IF(D238="", "", IF(C238="User Defined", VLOOKUP(D238, 'User Defined'!$B$4:$D$103, 2, FALSE), VLOOKUP(D238, 'Device Database'!$B$4:$D$446, 2, FALSE)))</f>
        <v/>
      </c>
      <c r="G238" s="140" t="str">
        <f t="shared" ref="G238:G247" si="20">IF(F238&lt;&gt;"", F238*B238, "")</f>
        <v/>
      </c>
      <c r="H238" s="140" t="str">
        <f>IF(D238="", "", IF(C238="User Defined", VLOOKUP(D238, 'User Defined'!$B$4:$D$103, 3, FALSE), VLOOKUP(D238, 'Device Database'!$B$4:$D$446, 3, FALSE)))</f>
        <v/>
      </c>
      <c r="I238" s="140" t="str">
        <f t="shared" ref="I238:I247" si="21">IF(H238&lt;&gt;"", H238*B238, "")</f>
        <v/>
      </c>
      <c r="J238" s="39"/>
      <c r="K238" s="39"/>
      <c r="L238" s="29"/>
    </row>
    <row r="239" spans="1:12" ht="12.75" customHeight="1" x14ac:dyDescent="0.2">
      <c r="A239" s="47"/>
      <c r="B239" s="141"/>
      <c r="C239" s="142"/>
      <c r="D239" s="180"/>
      <c r="E239" s="181"/>
      <c r="F239" s="140" t="str">
        <f>IF(D239="", "", IF(C239="User Defined", VLOOKUP(D239, 'User Defined'!$B$4:$D$103, 2, FALSE), VLOOKUP(D239, 'Device Database'!$B$4:$D$446, 2, FALSE)))</f>
        <v/>
      </c>
      <c r="G239" s="140" t="str">
        <f t="shared" si="20"/>
        <v/>
      </c>
      <c r="H239" s="140" t="str">
        <f>IF(D239="", "", IF(C239="User Defined", VLOOKUP(D239, 'User Defined'!$B$4:$D$103, 3, FALSE), VLOOKUP(D239, 'Device Database'!$B$4:$D$446, 3, FALSE)))</f>
        <v/>
      </c>
      <c r="I239" s="140" t="str">
        <f t="shared" si="21"/>
        <v/>
      </c>
      <c r="J239" s="39"/>
      <c r="K239" s="39"/>
      <c r="L239" s="29"/>
    </row>
    <row r="240" spans="1:12" x14ac:dyDescent="0.2">
      <c r="A240" s="47"/>
      <c r="B240" s="141"/>
      <c r="C240" s="142"/>
      <c r="D240" s="180"/>
      <c r="E240" s="181"/>
      <c r="F240" s="140" t="str">
        <f>IF(D240="", "", IF(C240="User Defined", VLOOKUP(D240, 'User Defined'!$B$4:$D$103, 2, FALSE), VLOOKUP(D240, 'Device Database'!$B$4:$D$446, 2, FALSE)))</f>
        <v/>
      </c>
      <c r="G240" s="140" t="str">
        <f t="shared" si="20"/>
        <v/>
      </c>
      <c r="H240" s="140" t="str">
        <f>IF(D240="", "", IF(C240="User Defined", VLOOKUP(D240, 'User Defined'!$B$4:$D$103, 3, FALSE), VLOOKUP(D240, 'Device Database'!$B$4:$D$446, 3, FALSE)))</f>
        <v/>
      </c>
      <c r="I240" s="140" t="str">
        <f t="shared" si="21"/>
        <v/>
      </c>
      <c r="J240" s="39"/>
      <c r="K240" s="39"/>
      <c r="L240" s="29"/>
    </row>
    <row r="241" spans="1:12" ht="12.75" customHeight="1" x14ac:dyDescent="0.2">
      <c r="A241" s="47"/>
      <c r="B241" s="141"/>
      <c r="C241" s="142"/>
      <c r="D241" s="180"/>
      <c r="E241" s="181"/>
      <c r="F241" s="140" t="str">
        <f>IF(D241="", "", IF(C241="User Defined", VLOOKUP(D241, 'User Defined'!$B$4:$D$103, 2, FALSE), VLOOKUP(D241, 'Device Database'!$B$4:$D$446, 2, FALSE)))</f>
        <v/>
      </c>
      <c r="G241" s="140" t="str">
        <f t="shared" si="20"/>
        <v/>
      </c>
      <c r="H241" s="140" t="str">
        <f>IF(D241="", "", IF(C241="User Defined", VLOOKUP(D241, 'User Defined'!$B$4:$D$103, 3, FALSE), VLOOKUP(D241, 'Device Database'!$B$4:$D$446, 3, FALSE)))</f>
        <v/>
      </c>
      <c r="I241" s="140" t="str">
        <f t="shared" si="21"/>
        <v/>
      </c>
      <c r="J241" s="39"/>
      <c r="K241" s="39"/>
      <c r="L241" s="29"/>
    </row>
    <row r="242" spans="1:12" ht="12.75" customHeight="1" x14ac:dyDescent="0.2">
      <c r="A242" s="47"/>
      <c r="B242" s="141"/>
      <c r="C242" s="142"/>
      <c r="D242" s="180"/>
      <c r="E242" s="185"/>
      <c r="F242" s="140" t="str">
        <f>IF(D242="", "", IF(C242="User Defined", VLOOKUP(D242, 'User Defined'!$B$4:$D$103, 2, FALSE), VLOOKUP(D242, 'Device Database'!$B$4:$D$446, 2, FALSE)))</f>
        <v/>
      </c>
      <c r="G242" s="140" t="str">
        <f t="shared" si="20"/>
        <v/>
      </c>
      <c r="H242" s="140" t="str">
        <f>IF(D242="", "", IF(C242="User Defined", VLOOKUP(D242, 'User Defined'!$B$4:$D$103, 3, FALSE), VLOOKUP(D242, 'Device Database'!$B$4:$D$446, 3, FALSE)))</f>
        <v/>
      </c>
      <c r="I242" s="140" t="str">
        <f t="shared" si="21"/>
        <v/>
      </c>
      <c r="J242" s="39"/>
      <c r="K242" s="39"/>
      <c r="L242" s="29"/>
    </row>
    <row r="243" spans="1:12" ht="12.75" customHeight="1" x14ac:dyDescent="0.2">
      <c r="A243" s="47"/>
      <c r="B243" s="141"/>
      <c r="C243" s="142"/>
      <c r="D243" s="143" t="s">
        <v>324</v>
      </c>
      <c r="E243" s="144"/>
      <c r="F243" s="145"/>
      <c r="G243" s="140" t="str">
        <f t="shared" si="20"/>
        <v/>
      </c>
      <c r="H243" s="145"/>
      <c r="I243" s="140" t="str">
        <f t="shared" si="21"/>
        <v/>
      </c>
      <c r="J243" s="39"/>
      <c r="K243" s="39"/>
      <c r="L243" s="29"/>
    </row>
    <row r="244" spans="1:12" ht="12.75" customHeight="1" x14ac:dyDescent="0.2">
      <c r="A244" s="47"/>
      <c r="B244" s="141"/>
      <c r="C244" s="142"/>
      <c r="D244" s="143" t="s">
        <v>323</v>
      </c>
      <c r="E244" s="144"/>
      <c r="F244" s="145"/>
      <c r="G244" s="140" t="str">
        <f t="shared" si="20"/>
        <v/>
      </c>
      <c r="H244" s="145"/>
      <c r="I244" s="140" t="str">
        <f t="shared" si="21"/>
        <v/>
      </c>
      <c r="J244" s="39"/>
      <c r="K244" s="39"/>
      <c r="L244" s="29"/>
    </row>
    <row r="245" spans="1:12" ht="12.75" customHeight="1" x14ac:dyDescent="0.2">
      <c r="A245" s="47"/>
      <c r="B245" s="141"/>
      <c r="C245" s="146"/>
      <c r="D245" s="143" t="s">
        <v>325</v>
      </c>
      <c r="E245" s="144"/>
      <c r="F245" s="145"/>
      <c r="G245" s="140" t="str">
        <f t="shared" si="20"/>
        <v/>
      </c>
      <c r="H245" s="145"/>
      <c r="I245" s="140" t="str">
        <f t="shared" si="21"/>
        <v/>
      </c>
      <c r="J245" s="39"/>
      <c r="K245" s="39"/>
      <c r="L245" s="29"/>
    </row>
    <row r="246" spans="1:12" x14ac:dyDescent="0.2">
      <c r="A246" s="47"/>
      <c r="B246" s="141"/>
      <c r="C246" s="142"/>
      <c r="D246" s="143"/>
      <c r="E246" s="144"/>
      <c r="F246" s="145"/>
      <c r="G246" s="140" t="str">
        <f t="shared" si="20"/>
        <v/>
      </c>
      <c r="H246" s="145"/>
      <c r="I246" s="140" t="str">
        <f t="shared" si="21"/>
        <v/>
      </c>
      <c r="J246" s="39"/>
      <c r="K246" s="39"/>
      <c r="L246" s="29"/>
    </row>
    <row r="247" spans="1:12" x14ac:dyDescent="0.2">
      <c r="A247" s="47"/>
      <c r="B247" s="141"/>
      <c r="C247" s="142"/>
      <c r="D247" s="143"/>
      <c r="E247" s="144"/>
      <c r="F247" s="145"/>
      <c r="G247" s="140" t="str">
        <f t="shared" si="20"/>
        <v/>
      </c>
      <c r="H247" s="145"/>
      <c r="I247" s="140" t="str">
        <f t="shared" si="21"/>
        <v/>
      </c>
      <c r="J247" s="39"/>
      <c r="K247" s="39"/>
      <c r="L247" s="29"/>
    </row>
    <row r="248" spans="1:12" ht="12.75" customHeight="1" x14ac:dyDescent="0.2">
      <c r="A248" s="47"/>
      <c r="B248" s="188" t="str">
        <f>IF(E231="Doors (Low AC Drop)", "No Standby or Alarm current shown as circuit is used for door holders and will drop out during an AC power loss.", "")</f>
        <v/>
      </c>
      <c r="C248" s="188"/>
      <c r="D248" s="188"/>
      <c r="E248" s="188"/>
      <c r="F248" s="57" t="s">
        <v>128</v>
      </c>
      <c r="G248" s="112">
        <f>IF(E231="Doors (Low AC Drop)",0,SUM(G238:G247))</f>
        <v>0</v>
      </c>
      <c r="H248" s="57" t="s">
        <v>25</v>
      </c>
      <c r="I248" s="112">
        <f>IF(D231="Doors (Low AC Drop)",0,SUM(I238:I247))</f>
        <v>0</v>
      </c>
      <c r="J248" s="39"/>
      <c r="K248" s="39"/>
      <c r="L248" s="29"/>
    </row>
    <row r="249" spans="1:12" ht="30" customHeight="1" x14ac:dyDescent="0.2">
      <c r="A249" s="47"/>
      <c r="B249" s="189"/>
      <c r="C249" s="189"/>
      <c r="D249" s="189"/>
      <c r="E249" s="189"/>
      <c r="F249" s="57"/>
      <c r="G249" s="68"/>
      <c r="H249" s="57"/>
      <c r="I249" s="68"/>
      <c r="J249" s="39"/>
      <c r="K249" s="39"/>
      <c r="L249" s="29"/>
    </row>
    <row r="250" spans="1:12" x14ac:dyDescent="0.2">
      <c r="A250" s="47"/>
      <c r="B250" s="89" t="s">
        <v>346</v>
      </c>
      <c r="C250" s="90"/>
      <c r="D250" s="90"/>
      <c r="E250" s="91" t="s">
        <v>131</v>
      </c>
      <c r="F250" s="92">
        <v>3</v>
      </c>
      <c r="G250" s="92"/>
      <c r="H250" s="91" t="s">
        <v>133</v>
      </c>
      <c r="I250" s="74">
        <f>$I$10</f>
        <v>20.399999999999999</v>
      </c>
      <c r="J250" s="39"/>
      <c r="K250" s="39"/>
      <c r="L250" s="29"/>
    </row>
    <row r="251" spans="1:12" ht="3" customHeight="1" x14ac:dyDescent="0.2">
      <c r="A251" s="47"/>
      <c r="B251" s="93"/>
      <c r="C251" s="93"/>
      <c r="D251" s="93"/>
      <c r="E251" s="94"/>
      <c r="F251" s="95"/>
      <c r="G251" s="95"/>
      <c r="H251" s="95"/>
      <c r="I251" s="95"/>
      <c r="J251" s="39"/>
      <c r="K251" s="39"/>
      <c r="L251" s="29"/>
    </row>
    <row r="252" spans="1:12" ht="15" customHeight="1" x14ac:dyDescent="0.2">
      <c r="A252" s="47"/>
      <c r="B252" s="57" t="s">
        <v>600</v>
      </c>
      <c r="C252" s="169" t="s">
        <v>350</v>
      </c>
      <c r="D252" s="57" t="s">
        <v>129</v>
      </c>
      <c r="E252" s="186"/>
      <c r="F252" s="187"/>
      <c r="G252" s="57" t="s">
        <v>57</v>
      </c>
      <c r="H252" s="194"/>
      <c r="I252" s="195"/>
      <c r="J252" s="39"/>
      <c r="K252" s="39"/>
      <c r="L252" s="29"/>
    </row>
    <row r="253" spans="1:12" ht="9.9499999999999993" customHeight="1" x14ac:dyDescent="0.2">
      <c r="A253" s="47"/>
      <c r="B253" s="47"/>
      <c r="C253" s="182" t="str">
        <f>IF(C252="Class A", "If Class A is selected NAC 2, NAC 4, &amp; NAC 6 will be the return circuit","")</f>
        <v/>
      </c>
      <c r="D253" s="182"/>
      <c r="E253" s="182"/>
      <c r="F253" s="182"/>
      <c r="G253" s="182"/>
      <c r="H253" s="96"/>
      <c r="I253" s="96"/>
      <c r="J253" s="39"/>
      <c r="K253" s="39"/>
      <c r="L253" s="29"/>
    </row>
    <row r="254" spans="1:12" x14ac:dyDescent="0.2">
      <c r="A254" s="47"/>
      <c r="B254" s="47"/>
      <c r="C254" s="34" t="s">
        <v>70</v>
      </c>
      <c r="D254" s="35" t="s">
        <v>17</v>
      </c>
      <c r="E254" s="35" t="s">
        <v>18</v>
      </c>
      <c r="F254" s="35" t="s">
        <v>5</v>
      </c>
      <c r="G254" s="35" t="s">
        <v>621</v>
      </c>
      <c r="H254" s="35" t="s">
        <v>19</v>
      </c>
      <c r="I254" s="36" t="s">
        <v>130</v>
      </c>
      <c r="J254" s="39"/>
      <c r="K254" s="39"/>
      <c r="L254" s="29"/>
    </row>
    <row r="255" spans="1:12" x14ac:dyDescent="0.2">
      <c r="A255" s="47"/>
      <c r="B255" s="75"/>
      <c r="C255" s="97" t="s">
        <v>61</v>
      </c>
      <c r="D255" s="98">
        <f>VLOOKUP(C255, $L$173:$M$180, 2)</f>
        <v>3.19</v>
      </c>
      <c r="E255" s="97"/>
      <c r="F255" s="99">
        <f>((E255*2)/1000)*D255</f>
        <v>0</v>
      </c>
      <c r="G255" s="100">
        <f>IF(SUM(G259:G268)&gt;SUM(I259:I268),SUM(G259:G268),SUM(I259:I268))</f>
        <v>0</v>
      </c>
      <c r="H255" s="101">
        <f>I250-(G255*F255)</f>
        <v>20.399999999999999</v>
      </c>
      <c r="I255" s="102">
        <v>16</v>
      </c>
      <c r="J255" s="39"/>
      <c r="K255" s="39"/>
      <c r="L255" s="29"/>
    </row>
    <row r="256" spans="1:12" ht="9.9499999999999993" customHeight="1" x14ac:dyDescent="0.2">
      <c r="A256" s="47"/>
      <c r="B256" s="86"/>
      <c r="C256" s="86"/>
      <c r="D256" s="86"/>
      <c r="E256" s="103"/>
      <c r="F256" s="86"/>
      <c r="G256" s="86"/>
      <c r="H256" s="86"/>
      <c r="I256" s="86"/>
      <c r="J256" s="39"/>
      <c r="K256" s="39"/>
      <c r="L256" s="29"/>
    </row>
    <row r="257" spans="1:12" x14ac:dyDescent="0.2">
      <c r="A257" s="47"/>
      <c r="B257" s="104"/>
      <c r="C257" s="105"/>
      <c r="D257" s="105" t="s">
        <v>126</v>
      </c>
      <c r="E257" s="105"/>
      <c r="F257" s="105" t="s">
        <v>58</v>
      </c>
      <c r="G257" s="105"/>
      <c r="H257" s="105" t="s">
        <v>59</v>
      </c>
      <c r="I257" s="106"/>
      <c r="J257" s="39"/>
      <c r="K257" s="39"/>
      <c r="L257" s="29"/>
    </row>
    <row r="258" spans="1:12" x14ac:dyDescent="0.2">
      <c r="A258" s="47"/>
      <c r="B258" s="107" t="s">
        <v>0</v>
      </c>
      <c r="C258" s="108" t="s">
        <v>149</v>
      </c>
      <c r="D258" s="190" t="s">
        <v>28</v>
      </c>
      <c r="E258" s="190"/>
      <c r="F258" s="108" t="s">
        <v>22</v>
      </c>
      <c r="G258" s="108" t="s">
        <v>23</v>
      </c>
      <c r="H258" s="108" t="s">
        <v>22</v>
      </c>
      <c r="I258" s="109" t="s">
        <v>23</v>
      </c>
      <c r="J258" s="39"/>
      <c r="K258" s="39"/>
      <c r="L258" s="29"/>
    </row>
    <row r="259" spans="1:12" ht="12.75" customHeight="1" x14ac:dyDescent="0.2">
      <c r="A259" s="47"/>
      <c r="B259" s="138"/>
      <c r="C259" s="139"/>
      <c r="D259" s="183"/>
      <c r="E259" s="184"/>
      <c r="F259" s="140" t="str">
        <f>IF(D259="", "", IF(C259="User Defined", VLOOKUP(D259, 'User Defined'!$B$4:$D$103, 2, FALSE), VLOOKUP(D259, 'Device Database'!$B$4:$D$446, 2, FALSE)))</f>
        <v/>
      </c>
      <c r="G259" s="140" t="str">
        <f t="shared" ref="G259:G268" si="22">IF(F259&lt;&gt;"", F259*B259, "")</f>
        <v/>
      </c>
      <c r="H259" s="140" t="str">
        <f>IF(D259="", "", IF(C259="User Defined", VLOOKUP(D259, 'User Defined'!$B$4:$D$103, 3, FALSE), VLOOKUP(D259, 'Device Database'!$B$4:$D$446, 3, FALSE)))</f>
        <v/>
      </c>
      <c r="I259" s="140" t="str">
        <f t="shared" ref="I259:I268" si="23">IF(H259&lt;&gt;"", H259*B259, "")</f>
        <v/>
      </c>
      <c r="J259" s="39"/>
      <c r="K259" s="39"/>
      <c r="L259" s="29"/>
    </row>
    <row r="260" spans="1:12" ht="12.75" customHeight="1" x14ac:dyDescent="0.2">
      <c r="A260" s="47"/>
      <c r="B260" s="141"/>
      <c r="C260" s="142"/>
      <c r="D260" s="180"/>
      <c r="E260" s="181"/>
      <c r="F260" s="140" t="str">
        <f>IF(D260="", "", IF(C260="User Defined", VLOOKUP(D260, 'User Defined'!$B$4:$D$103, 2, FALSE), VLOOKUP(D260, 'Device Database'!$B$4:$D$446, 2, FALSE)))</f>
        <v/>
      </c>
      <c r="G260" s="140" t="str">
        <f t="shared" si="22"/>
        <v/>
      </c>
      <c r="H260" s="140" t="str">
        <f>IF(D260="", "", IF(C260="User Defined", VLOOKUP(D260, 'User Defined'!$B$4:$D$103, 3, FALSE), VLOOKUP(D260, 'Device Database'!$B$4:$D$446, 3, FALSE)))</f>
        <v/>
      </c>
      <c r="I260" s="140" t="str">
        <f t="shared" si="23"/>
        <v/>
      </c>
      <c r="J260" s="39"/>
      <c r="K260" s="39"/>
      <c r="L260" s="29"/>
    </row>
    <row r="261" spans="1:12" ht="12.75" customHeight="1" x14ac:dyDescent="0.2">
      <c r="A261" s="47"/>
      <c r="B261" s="141"/>
      <c r="C261" s="142"/>
      <c r="D261" s="180"/>
      <c r="E261" s="181"/>
      <c r="F261" s="140" t="str">
        <f>IF(D261="", "", IF(C261="User Defined", VLOOKUP(D261, 'User Defined'!$B$4:$D$103, 2, FALSE), VLOOKUP(D261, 'Device Database'!$B$4:$D$446, 2, FALSE)))</f>
        <v/>
      </c>
      <c r="G261" s="140" t="str">
        <f t="shared" si="22"/>
        <v/>
      </c>
      <c r="H261" s="140" t="str">
        <f>IF(D261="", "", IF(C261="User Defined", VLOOKUP(D261, 'User Defined'!$B$4:$D$103, 3, FALSE), VLOOKUP(D261, 'Device Database'!$B$4:$D$446, 3, FALSE)))</f>
        <v/>
      </c>
      <c r="I261" s="140" t="str">
        <f t="shared" si="23"/>
        <v/>
      </c>
      <c r="J261" s="39"/>
      <c r="K261" s="39"/>
      <c r="L261" s="29"/>
    </row>
    <row r="262" spans="1:12" ht="12.75" customHeight="1" x14ac:dyDescent="0.2">
      <c r="A262" s="47"/>
      <c r="B262" s="141"/>
      <c r="C262" s="142"/>
      <c r="D262" s="180"/>
      <c r="E262" s="181"/>
      <c r="F262" s="140" t="str">
        <f>IF(D262="", "", IF(C262="User Defined", VLOOKUP(D262, 'User Defined'!$B$4:$D$103, 2, FALSE), VLOOKUP(D262, 'Device Database'!$B$4:$D$446, 2, FALSE)))</f>
        <v/>
      </c>
      <c r="G262" s="140" t="str">
        <f t="shared" si="22"/>
        <v/>
      </c>
      <c r="H262" s="140" t="str">
        <f>IF(D262="", "", IF(C262="User Defined", VLOOKUP(D262, 'User Defined'!$B$4:$D$103, 3, FALSE), VLOOKUP(D262, 'Device Database'!$B$4:$D$446, 3, FALSE)))</f>
        <v/>
      </c>
      <c r="I262" s="140" t="str">
        <f t="shared" si="23"/>
        <v/>
      </c>
      <c r="J262" s="39"/>
      <c r="K262" s="39"/>
      <c r="L262" s="29"/>
    </row>
    <row r="263" spans="1:12" ht="12.75" customHeight="1" x14ac:dyDescent="0.2">
      <c r="A263" s="47"/>
      <c r="B263" s="141"/>
      <c r="C263" s="142"/>
      <c r="D263" s="180"/>
      <c r="E263" s="185"/>
      <c r="F263" s="140" t="str">
        <f>IF(D263="", "", IF(C263="User Defined", VLOOKUP(D263, 'User Defined'!$B$4:$D$103, 2, FALSE), VLOOKUP(D263, 'Device Database'!$B$4:$D$446, 2, FALSE)))</f>
        <v/>
      </c>
      <c r="G263" s="140" t="str">
        <f t="shared" si="22"/>
        <v/>
      </c>
      <c r="H263" s="140" t="str">
        <f>IF(D263="", "", IF(C263="User Defined", VLOOKUP(D263, 'User Defined'!$B$4:$D$103, 3, FALSE), VLOOKUP(D263, 'Device Database'!$B$4:$D$446, 3, FALSE)))</f>
        <v/>
      </c>
      <c r="I263" s="140" t="str">
        <f t="shared" si="23"/>
        <v/>
      </c>
      <c r="J263" s="39"/>
      <c r="K263" s="39"/>
      <c r="L263" s="29"/>
    </row>
    <row r="264" spans="1:12" ht="12" customHeight="1" x14ac:dyDescent="0.2">
      <c r="A264" s="47"/>
      <c r="B264" s="141"/>
      <c r="C264" s="142"/>
      <c r="D264" s="143" t="s">
        <v>324</v>
      </c>
      <c r="E264" s="144"/>
      <c r="F264" s="145"/>
      <c r="G264" s="140" t="str">
        <f t="shared" si="22"/>
        <v/>
      </c>
      <c r="H264" s="145"/>
      <c r="I264" s="140" t="str">
        <f t="shared" si="23"/>
        <v/>
      </c>
      <c r="J264" s="39"/>
      <c r="K264" s="39"/>
      <c r="L264" s="29"/>
    </row>
    <row r="265" spans="1:12" ht="12" customHeight="1" x14ac:dyDescent="0.2">
      <c r="A265" s="47"/>
      <c r="B265" s="141"/>
      <c r="C265" s="142"/>
      <c r="D265" s="143" t="s">
        <v>323</v>
      </c>
      <c r="E265" s="144"/>
      <c r="F265" s="145"/>
      <c r="G265" s="140" t="str">
        <f t="shared" si="22"/>
        <v/>
      </c>
      <c r="H265" s="145"/>
      <c r="I265" s="140" t="str">
        <f t="shared" si="23"/>
        <v/>
      </c>
      <c r="J265" s="39"/>
      <c r="K265" s="39"/>
      <c r="L265" s="29"/>
    </row>
    <row r="266" spans="1:12" ht="12.75" customHeight="1" x14ac:dyDescent="0.2">
      <c r="A266" s="47"/>
      <c r="B266" s="141"/>
      <c r="C266" s="146"/>
      <c r="D266" s="143" t="s">
        <v>325</v>
      </c>
      <c r="E266" s="144"/>
      <c r="F266" s="145"/>
      <c r="G266" s="140" t="str">
        <f t="shared" si="22"/>
        <v/>
      </c>
      <c r="H266" s="145"/>
      <c r="I266" s="140" t="str">
        <f t="shared" si="23"/>
        <v/>
      </c>
      <c r="J266" s="39"/>
      <c r="K266" s="39"/>
      <c r="L266" s="29"/>
    </row>
    <row r="267" spans="1:12" ht="12.75" customHeight="1" x14ac:dyDescent="0.2">
      <c r="A267" s="47"/>
      <c r="B267" s="141"/>
      <c r="C267" s="142"/>
      <c r="D267" s="143"/>
      <c r="E267" s="144"/>
      <c r="F267" s="145"/>
      <c r="G267" s="140" t="str">
        <f t="shared" si="22"/>
        <v/>
      </c>
      <c r="H267" s="145"/>
      <c r="I267" s="140" t="str">
        <f t="shared" si="23"/>
        <v/>
      </c>
      <c r="J267" s="39"/>
      <c r="K267" s="39"/>
      <c r="L267" s="29"/>
    </row>
    <row r="268" spans="1:12" ht="12.75" customHeight="1" x14ac:dyDescent="0.2">
      <c r="A268" s="47"/>
      <c r="B268" s="141"/>
      <c r="C268" s="142"/>
      <c r="D268" s="143"/>
      <c r="E268" s="144"/>
      <c r="F268" s="145"/>
      <c r="G268" s="140" t="str">
        <f t="shared" si="22"/>
        <v/>
      </c>
      <c r="H268" s="145"/>
      <c r="I268" s="140" t="str">
        <f t="shared" si="23"/>
        <v/>
      </c>
      <c r="J268" s="39"/>
      <c r="K268" s="39"/>
      <c r="L268" s="29"/>
    </row>
    <row r="269" spans="1:12" ht="12.75" customHeight="1" x14ac:dyDescent="0.2">
      <c r="A269" s="47"/>
      <c r="B269" s="188" t="str">
        <f>IF(E252="Doors (Low AC Drop)", "No Standby or Alarm current shown as circuit is used for door holders and will drop out during an AC power loss.", "")</f>
        <v/>
      </c>
      <c r="C269" s="188"/>
      <c r="D269" s="188"/>
      <c r="E269" s="188"/>
      <c r="F269" s="57" t="s">
        <v>128</v>
      </c>
      <c r="G269" s="112">
        <f>IF(E252="Doors (Low AC Drop)",0,SUM(G259:G268))</f>
        <v>0</v>
      </c>
      <c r="H269" s="57" t="s">
        <v>25</v>
      </c>
      <c r="I269" s="112">
        <f>IF(D252="Doors (Low AC Drop)",0,SUM(I259:I268))</f>
        <v>0</v>
      </c>
      <c r="J269" s="39"/>
      <c r="K269" s="39"/>
      <c r="L269" s="29"/>
    </row>
    <row r="270" spans="1:12" ht="30" customHeight="1" x14ac:dyDescent="0.2">
      <c r="A270" s="47"/>
      <c r="B270" s="189"/>
      <c r="C270" s="189"/>
      <c r="D270" s="189"/>
      <c r="E270" s="189"/>
      <c r="F270" s="113"/>
      <c r="G270" s="47"/>
      <c r="H270" s="113"/>
      <c r="I270" s="47"/>
      <c r="J270" s="39"/>
      <c r="K270" s="39"/>
      <c r="L270" s="29"/>
    </row>
    <row r="271" spans="1:12" ht="12" customHeight="1" x14ac:dyDescent="0.2">
      <c r="A271" s="47"/>
      <c r="B271" s="89" t="s">
        <v>347</v>
      </c>
      <c r="C271" s="90"/>
      <c r="D271" s="90"/>
      <c r="E271" s="91" t="s">
        <v>131</v>
      </c>
      <c r="F271" s="92">
        <v>3</v>
      </c>
      <c r="G271" s="92"/>
      <c r="H271" s="91" t="s">
        <v>133</v>
      </c>
      <c r="I271" s="74">
        <f>$I$10</f>
        <v>20.399999999999999</v>
      </c>
      <c r="J271" s="39"/>
      <c r="K271" s="39"/>
      <c r="L271" s="29"/>
    </row>
    <row r="272" spans="1:12" ht="3" customHeight="1" x14ac:dyDescent="0.2">
      <c r="A272" s="47"/>
      <c r="B272" s="93"/>
      <c r="C272" s="93"/>
      <c r="D272" s="93"/>
      <c r="E272" s="94"/>
      <c r="F272" s="95"/>
      <c r="G272" s="95"/>
      <c r="H272" s="95"/>
      <c r="I272" s="95"/>
      <c r="J272" s="39"/>
      <c r="K272" s="39"/>
      <c r="L272" s="29"/>
    </row>
    <row r="273" spans="1:12" ht="15" customHeight="1" x14ac:dyDescent="0.2">
      <c r="A273" s="47"/>
      <c r="B273" s="57" t="s">
        <v>600</v>
      </c>
      <c r="C273" s="169" t="s">
        <v>350</v>
      </c>
      <c r="D273" s="57" t="s">
        <v>129</v>
      </c>
      <c r="E273" s="186"/>
      <c r="F273" s="187"/>
      <c r="G273" s="57" t="s">
        <v>57</v>
      </c>
      <c r="H273" s="194"/>
      <c r="I273" s="195"/>
      <c r="J273" s="39"/>
      <c r="K273" s="39"/>
      <c r="L273" s="29"/>
    </row>
    <row r="274" spans="1:12" ht="9.9499999999999993" customHeight="1" x14ac:dyDescent="0.2">
      <c r="A274" s="47"/>
      <c r="B274" s="47"/>
      <c r="C274" s="182" t="str">
        <f>IF(C273="Class A", "If Class A is selected NAC 2, NAC 4, &amp; NAC 6 will be the return circuit","")</f>
        <v/>
      </c>
      <c r="D274" s="182"/>
      <c r="E274" s="182"/>
      <c r="F274" s="182"/>
      <c r="G274" s="182"/>
      <c r="H274" s="96"/>
      <c r="I274" s="96"/>
      <c r="J274" s="39"/>
      <c r="K274" s="39"/>
      <c r="L274" s="29"/>
    </row>
    <row r="275" spans="1:12" ht="12" customHeight="1" x14ac:dyDescent="0.2">
      <c r="A275" s="47"/>
      <c r="B275" s="47"/>
      <c r="C275" s="34" t="s">
        <v>70</v>
      </c>
      <c r="D275" s="35" t="s">
        <v>17</v>
      </c>
      <c r="E275" s="35" t="s">
        <v>18</v>
      </c>
      <c r="F275" s="35" t="s">
        <v>5</v>
      </c>
      <c r="G275" s="35" t="s">
        <v>621</v>
      </c>
      <c r="H275" s="35" t="s">
        <v>19</v>
      </c>
      <c r="I275" s="36" t="s">
        <v>130</v>
      </c>
      <c r="J275" s="39"/>
      <c r="K275" s="39"/>
      <c r="L275" s="29"/>
    </row>
    <row r="276" spans="1:12" ht="12" customHeight="1" x14ac:dyDescent="0.2">
      <c r="A276" s="47"/>
      <c r="B276" s="75"/>
      <c r="C276" s="97" t="s">
        <v>60</v>
      </c>
      <c r="D276" s="98">
        <f>VLOOKUP(C276, $L$173:$M$180, 2)</f>
        <v>2.0099999999999998</v>
      </c>
      <c r="E276" s="97"/>
      <c r="F276" s="99">
        <f>((E276*2)/1000)*D276</f>
        <v>0</v>
      </c>
      <c r="G276" s="100">
        <f>IF(SUM(G280:G289)&gt;SUM(I280:I289),SUM(G280:G289),SUM(I280:I289))</f>
        <v>0</v>
      </c>
      <c r="H276" s="101">
        <f>I271-(G276*F276)</f>
        <v>20.399999999999999</v>
      </c>
      <c r="I276" s="102">
        <v>16</v>
      </c>
      <c r="J276" s="39"/>
      <c r="K276" s="39"/>
      <c r="L276" s="29"/>
    </row>
    <row r="277" spans="1:12" ht="9.9499999999999993" customHeight="1" x14ac:dyDescent="0.2">
      <c r="A277" s="47"/>
      <c r="B277" s="86"/>
      <c r="C277" s="86"/>
      <c r="D277" s="86"/>
      <c r="E277" s="103"/>
      <c r="F277" s="86"/>
      <c r="G277" s="86"/>
      <c r="H277" s="86"/>
      <c r="I277" s="86"/>
      <c r="J277" s="39"/>
      <c r="K277" s="39"/>
      <c r="L277" s="29"/>
    </row>
    <row r="278" spans="1:12" ht="12" customHeight="1" x14ac:dyDescent="0.2">
      <c r="A278" s="47"/>
      <c r="B278" s="104"/>
      <c r="C278" s="105"/>
      <c r="D278" s="105" t="s">
        <v>126</v>
      </c>
      <c r="E278" s="105"/>
      <c r="F278" s="105" t="s">
        <v>58</v>
      </c>
      <c r="G278" s="105"/>
      <c r="H278" s="105" t="s">
        <v>59</v>
      </c>
      <c r="I278" s="106"/>
      <c r="J278" s="39"/>
      <c r="K278" s="39"/>
      <c r="L278" s="29"/>
    </row>
    <row r="279" spans="1:12" ht="12" customHeight="1" x14ac:dyDescent="0.2">
      <c r="A279" s="47"/>
      <c r="B279" s="107" t="s">
        <v>0</v>
      </c>
      <c r="C279" s="108" t="s">
        <v>149</v>
      </c>
      <c r="D279" s="190" t="s">
        <v>28</v>
      </c>
      <c r="E279" s="190"/>
      <c r="F279" s="108" t="s">
        <v>22</v>
      </c>
      <c r="G279" s="108" t="s">
        <v>23</v>
      </c>
      <c r="H279" s="108" t="s">
        <v>22</v>
      </c>
      <c r="I279" s="109" t="s">
        <v>23</v>
      </c>
      <c r="J279" s="39"/>
      <c r="K279" s="39"/>
      <c r="L279" s="29"/>
    </row>
    <row r="280" spans="1:12" ht="12.75" customHeight="1" x14ac:dyDescent="0.2">
      <c r="A280" s="47"/>
      <c r="B280" s="138"/>
      <c r="C280" s="139"/>
      <c r="D280" s="183"/>
      <c r="E280" s="184"/>
      <c r="F280" s="140" t="str">
        <f>IF(D280="", "", IF(C280="User Defined", VLOOKUP(D280, 'User Defined'!$B$4:$D$103, 2, FALSE), VLOOKUP(D280, 'Device Database'!$B$4:$D$446, 2, FALSE)))</f>
        <v/>
      </c>
      <c r="G280" s="140" t="str">
        <f t="shared" ref="G280:G289" si="24">IF(F280&lt;&gt;"", F280*B280, "")</f>
        <v/>
      </c>
      <c r="H280" s="140" t="str">
        <f>IF(D280="", "", IF(C280="User Defined", VLOOKUP(D280, 'User Defined'!$B$4:$D$103, 3, FALSE), VLOOKUP(D280, 'Device Database'!$B$4:$D$446, 3, FALSE)))</f>
        <v/>
      </c>
      <c r="I280" s="140" t="str">
        <f t="shared" ref="I280:I289" si="25">IF(H280&lt;&gt;"", H280*B280, "")</f>
        <v/>
      </c>
      <c r="J280" s="39"/>
      <c r="K280" s="39"/>
      <c r="L280" s="29"/>
    </row>
    <row r="281" spans="1:12" ht="12.75" customHeight="1" x14ac:dyDescent="0.2">
      <c r="A281" s="47"/>
      <c r="B281" s="141"/>
      <c r="C281" s="142"/>
      <c r="D281" s="180"/>
      <c r="E281" s="181"/>
      <c r="F281" s="140" t="str">
        <f>IF(D281="", "", IF(C281="User Defined", VLOOKUP(D281, 'User Defined'!$B$4:$D$103, 2, FALSE), VLOOKUP(D281, 'Device Database'!$B$4:$D$446, 2, FALSE)))</f>
        <v/>
      </c>
      <c r="G281" s="140" t="str">
        <f t="shared" si="24"/>
        <v/>
      </c>
      <c r="H281" s="140" t="str">
        <f>IF(D281="", "", IF(C281="User Defined", VLOOKUP(D281, 'User Defined'!$B$4:$D$103, 3, FALSE), VLOOKUP(D281, 'Device Database'!$B$4:$D$446, 3, FALSE)))</f>
        <v/>
      </c>
      <c r="I281" s="140" t="str">
        <f t="shared" si="25"/>
        <v/>
      </c>
      <c r="J281" s="39"/>
      <c r="K281" s="39"/>
      <c r="L281" s="29"/>
    </row>
    <row r="282" spans="1:12" ht="12.75" customHeight="1" x14ac:dyDescent="0.2">
      <c r="A282" s="119"/>
      <c r="B282" s="141"/>
      <c r="C282" s="142"/>
      <c r="D282" s="180"/>
      <c r="E282" s="181"/>
      <c r="F282" s="140" t="str">
        <f>IF(D282="", "", IF(C282="User Defined", VLOOKUP(D282, 'User Defined'!$B$4:$D$103, 2, FALSE), VLOOKUP(D282, 'Device Database'!$B$4:$D$446, 2, FALSE)))</f>
        <v/>
      </c>
      <c r="G282" s="140" t="str">
        <f t="shared" si="24"/>
        <v/>
      </c>
      <c r="H282" s="140" t="str">
        <f>IF(D282="", "", IF(C282="User Defined", VLOOKUP(D282, 'User Defined'!$B$4:$D$103, 3, FALSE), VLOOKUP(D282, 'Device Database'!$B$4:$D$446, 3, FALSE)))</f>
        <v/>
      </c>
      <c r="I282" s="140" t="str">
        <f t="shared" si="25"/>
        <v/>
      </c>
      <c r="J282" s="44"/>
      <c r="K282" s="44"/>
      <c r="L282" s="33"/>
    </row>
    <row r="283" spans="1:12" ht="12.75" customHeight="1" x14ac:dyDescent="0.2">
      <c r="A283" s="119"/>
      <c r="B283" s="141"/>
      <c r="C283" s="142"/>
      <c r="D283" s="180"/>
      <c r="E283" s="181"/>
      <c r="F283" s="140" t="str">
        <f>IF(D283="", "", IF(C283="User Defined", VLOOKUP(D283, 'User Defined'!$B$4:$D$103, 2, FALSE), VLOOKUP(D283, 'Device Database'!$B$4:$D$446, 2, FALSE)))</f>
        <v/>
      </c>
      <c r="G283" s="140" t="str">
        <f t="shared" si="24"/>
        <v/>
      </c>
      <c r="H283" s="140" t="str">
        <f>IF(D283="", "", IF(C283="User Defined", VLOOKUP(D283, 'User Defined'!$B$4:$D$103, 3, FALSE), VLOOKUP(D283, 'Device Database'!$B$4:$D$446, 3, FALSE)))</f>
        <v/>
      </c>
      <c r="I283" s="140" t="str">
        <f t="shared" si="25"/>
        <v/>
      </c>
      <c r="J283" s="44"/>
      <c r="K283" s="44"/>
      <c r="L283" s="31"/>
    </row>
    <row r="284" spans="1:12" ht="12.75" customHeight="1" x14ac:dyDescent="0.2">
      <c r="A284" s="119"/>
      <c r="B284" s="141"/>
      <c r="C284" s="142"/>
      <c r="D284" s="180"/>
      <c r="E284" s="185"/>
      <c r="F284" s="140" t="str">
        <f>IF(D284="", "", IF(C284="User Defined", VLOOKUP(D284, 'User Defined'!$B$4:$D$103, 2, FALSE), VLOOKUP(D284, 'Device Database'!$B$4:$D$446, 2, FALSE)))</f>
        <v/>
      </c>
      <c r="G284" s="140" t="str">
        <f t="shared" si="24"/>
        <v/>
      </c>
      <c r="H284" s="140" t="str">
        <f>IF(D284="", "", IF(C284="User Defined", VLOOKUP(D284, 'User Defined'!$B$4:$D$103, 3, FALSE), VLOOKUP(D284, 'Device Database'!$B$4:$D$446, 3, FALSE)))</f>
        <v/>
      </c>
      <c r="I284" s="140" t="str">
        <f t="shared" si="25"/>
        <v/>
      </c>
      <c r="J284" s="44"/>
      <c r="K284" s="44"/>
      <c r="L284" s="31"/>
    </row>
    <row r="285" spans="1:12" ht="12.75" customHeight="1" x14ac:dyDescent="0.2">
      <c r="A285" s="119"/>
      <c r="B285" s="141"/>
      <c r="C285" s="142"/>
      <c r="D285" s="143" t="s">
        <v>324</v>
      </c>
      <c r="E285" s="144"/>
      <c r="F285" s="145"/>
      <c r="G285" s="140" t="str">
        <f t="shared" si="24"/>
        <v/>
      </c>
      <c r="H285" s="145"/>
      <c r="I285" s="140" t="str">
        <f t="shared" si="25"/>
        <v/>
      </c>
      <c r="J285" s="44"/>
      <c r="K285" s="44"/>
      <c r="L285" s="31"/>
    </row>
    <row r="286" spans="1:12" ht="12.75" customHeight="1" x14ac:dyDescent="0.2">
      <c r="A286" s="119"/>
      <c r="B286" s="141"/>
      <c r="C286" s="142"/>
      <c r="D286" s="143" t="s">
        <v>323</v>
      </c>
      <c r="E286" s="144"/>
      <c r="F286" s="145"/>
      <c r="G286" s="140" t="str">
        <f t="shared" si="24"/>
        <v/>
      </c>
      <c r="H286" s="145"/>
      <c r="I286" s="140" t="str">
        <f t="shared" si="25"/>
        <v/>
      </c>
      <c r="J286" s="44"/>
      <c r="K286" s="44"/>
      <c r="L286" s="31"/>
    </row>
    <row r="287" spans="1:12" ht="12.75" customHeight="1" x14ac:dyDescent="0.2">
      <c r="A287" s="119"/>
      <c r="B287" s="141"/>
      <c r="C287" s="146"/>
      <c r="D287" s="143" t="s">
        <v>325</v>
      </c>
      <c r="E287" s="144"/>
      <c r="F287" s="145"/>
      <c r="G287" s="140" t="str">
        <f t="shared" si="24"/>
        <v/>
      </c>
      <c r="H287" s="145"/>
      <c r="I287" s="140" t="str">
        <f t="shared" si="25"/>
        <v/>
      </c>
      <c r="J287" s="44"/>
      <c r="K287" s="44"/>
      <c r="L287" s="31"/>
    </row>
    <row r="288" spans="1:12" ht="12.75" customHeight="1" x14ac:dyDescent="0.2">
      <c r="A288" s="119"/>
      <c r="B288" s="141"/>
      <c r="C288" s="142"/>
      <c r="D288" s="143"/>
      <c r="E288" s="144"/>
      <c r="F288" s="145"/>
      <c r="G288" s="140" t="str">
        <f t="shared" si="24"/>
        <v/>
      </c>
      <c r="H288" s="145"/>
      <c r="I288" s="140" t="str">
        <f t="shared" si="25"/>
        <v/>
      </c>
      <c r="J288" s="44"/>
      <c r="K288" s="44"/>
      <c r="L288" s="31"/>
    </row>
    <row r="289" spans="1:12" ht="12.75" customHeight="1" x14ac:dyDescent="0.2">
      <c r="A289" s="119"/>
      <c r="B289" s="141"/>
      <c r="C289" s="142"/>
      <c r="D289" s="143"/>
      <c r="E289" s="144"/>
      <c r="F289" s="145"/>
      <c r="G289" s="140" t="str">
        <f t="shared" si="24"/>
        <v/>
      </c>
      <c r="H289" s="145"/>
      <c r="I289" s="140" t="str">
        <f t="shared" si="25"/>
        <v/>
      </c>
      <c r="J289" s="44"/>
      <c r="K289" s="44"/>
      <c r="L289" s="31"/>
    </row>
    <row r="290" spans="1:12" ht="15" customHeight="1" x14ac:dyDescent="0.2">
      <c r="A290" s="119"/>
      <c r="B290" s="188" t="str">
        <f>IF(E273="Doors (Low AC Drop)", "No Standby or Alarm current shown as circuit is used for door holders and will drop out during an AC power loss.", "")</f>
        <v/>
      </c>
      <c r="C290" s="188"/>
      <c r="D290" s="188"/>
      <c r="E290" s="188"/>
      <c r="F290" s="57" t="s">
        <v>128</v>
      </c>
      <c r="G290" s="112">
        <f>IF(E273="Doors (Low AC Drop)",0,SUM(G280:G289))</f>
        <v>0</v>
      </c>
      <c r="H290" s="57" t="s">
        <v>25</v>
      </c>
      <c r="I290" s="112">
        <f>IF(D273="Doors (Low AC Drop)",0,SUM(I280:I289))</f>
        <v>0</v>
      </c>
      <c r="J290" s="44"/>
      <c r="K290" s="44"/>
      <c r="L290" s="31"/>
    </row>
    <row r="291" spans="1:12" ht="30" customHeight="1" x14ac:dyDescent="0.2">
      <c r="A291" s="119"/>
      <c r="B291" s="189"/>
      <c r="C291" s="189"/>
      <c r="D291" s="189"/>
      <c r="E291" s="189"/>
      <c r="F291" s="57"/>
      <c r="G291" s="68"/>
      <c r="H291" s="57"/>
      <c r="I291" s="68"/>
      <c r="J291" s="44"/>
      <c r="K291" s="44"/>
      <c r="L291" s="31"/>
    </row>
    <row r="292" spans="1:12" x14ac:dyDescent="0.2">
      <c r="A292" s="32"/>
      <c r="B292" s="30"/>
      <c r="C292" s="30"/>
      <c r="D292" s="30"/>
      <c r="E292" s="30"/>
      <c r="F292" s="30"/>
      <c r="G292" s="30"/>
      <c r="H292" s="30"/>
      <c r="I292" s="30"/>
      <c r="J292" s="44"/>
      <c r="K292" s="44"/>
      <c r="L292" s="31"/>
    </row>
  </sheetData>
  <sheetProtection sheet="1" selectLockedCells="1"/>
  <mergeCells count="93">
    <mergeCell ref="I136:J136"/>
    <mergeCell ref="I137:J137"/>
    <mergeCell ref="I146:J146"/>
    <mergeCell ref="H23:J23"/>
    <mergeCell ref="I24:J24"/>
    <mergeCell ref="H29:J29"/>
    <mergeCell ref="H63:J63"/>
    <mergeCell ref="B290:E291"/>
    <mergeCell ref="B6:D10"/>
    <mergeCell ref="B18:D18"/>
    <mergeCell ref="D14:E14"/>
    <mergeCell ref="D16:E16"/>
    <mergeCell ref="B23:D23"/>
    <mergeCell ref="B63:D63"/>
    <mergeCell ref="D283:E283"/>
    <mergeCell ref="D261:E261"/>
    <mergeCell ref="D242:E242"/>
    <mergeCell ref="D259:E259"/>
    <mergeCell ref="D260:E260"/>
    <mergeCell ref="D237:E237"/>
    <mergeCell ref="E252:F252"/>
    <mergeCell ref="B29:D29"/>
    <mergeCell ref="F18:G18"/>
    <mergeCell ref="G14:I17"/>
    <mergeCell ref="H252:I252"/>
    <mergeCell ref="D171:E171"/>
    <mergeCell ref="B61:E61"/>
    <mergeCell ref="E186:F186"/>
    <mergeCell ref="E207:F207"/>
    <mergeCell ref="B64:J65"/>
    <mergeCell ref="B93:J94"/>
    <mergeCell ref="B112:J113"/>
    <mergeCell ref="D130:E130"/>
    <mergeCell ref="D131:E131"/>
    <mergeCell ref="C133:E134"/>
    <mergeCell ref="C135:E135"/>
    <mergeCell ref="H18:J18"/>
    <mergeCell ref="F29:G29"/>
    <mergeCell ref="C187:G187"/>
    <mergeCell ref="H273:I273"/>
    <mergeCell ref="F23:G23"/>
    <mergeCell ref="F63:G63"/>
    <mergeCell ref="H207:I207"/>
    <mergeCell ref="H231:I231"/>
    <mergeCell ref="H165:I165"/>
    <mergeCell ref="E165:F165"/>
    <mergeCell ref="D214:E214"/>
    <mergeCell ref="D258:E258"/>
    <mergeCell ref="B182:E183"/>
    <mergeCell ref="D240:E240"/>
    <mergeCell ref="D215:E215"/>
    <mergeCell ref="D216:E216"/>
    <mergeCell ref="D239:E239"/>
    <mergeCell ref="C253:G253"/>
    <mergeCell ref="B248:E249"/>
    <mergeCell ref="F2:G2"/>
    <mergeCell ref="F4:G4"/>
    <mergeCell ref="F6:G6"/>
    <mergeCell ref="F8:G8"/>
    <mergeCell ref="D213:E213"/>
    <mergeCell ref="D197:E197"/>
    <mergeCell ref="D193:E193"/>
    <mergeCell ref="D192:E192"/>
    <mergeCell ref="E159:I159"/>
    <mergeCell ref="H186:I186"/>
    <mergeCell ref="C166:G166"/>
    <mergeCell ref="D172:E172"/>
    <mergeCell ref="D173:E173"/>
    <mergeCell ref="D174:E174"/>
    <mergeCell ref="D175:E175"/>
    <mergeCell ref="D176:E176"/>
    <mergeCell ref="D284:E284"/>
    <mergeCell ref="D279:E279"/>
    <mergeCell ref="D262:E262"/>
    <mergeCell ref="D263:E263"/>
    <mergeCell ref="C274:G274"/>
    <mergeCell ref="E273:F273"/>
    <mergeCell ref="B269:E270"/>
    <mergeCell ref="D280:E280"/>
    <mergeCell ref="D281:E281"/>
    <mergeCell ref="D282:E282"/>
    <mergeCell ref="D241:E241"/>
    <mergeCell ref="C232:G232"/>
    <mergeCell ref="C208:G208"/>
    <mergeCell ref="D194:E194"/>
    <mergeCell ref="D195:E195"/>
    <mergeCell ref="D217:E217"/>
    <mergeCell ref="D238:E238"/>
    <mergeCell ref="D218:E218"/>
    <mergeCell ref="E231:F231"/>
    <mergeCell ref="D196:E196"/>
    <mergeCell ref="B203:E204"/>
    <mergeCell ref="B224:E225"/>
  </mergeCells>
  <phoneticPr fontId="0" type="noConversion"/>
  <conditionalFormatting sqref="B25">
    <cfRule type="cellIs" dxfId="15" priority="1" operator="greaterThan">
      <formula>30</formula>
    </cfRule>
  </conditionalFormatting>
  <conditionalFormatting sqref="B26">
    <cfRule type="cellIs" dxfId="14" priority="2" operator="greaterThan">
      <formula>4</formula>
    </cfRule>
  </conditionalFormatting>
  <conditionalFormatting sqref="B30:B59">
    <cfRule type="cellIs" dxfId="13" priority="11" stopIfTrue="1" operator="greaterThan">
      <formula>31</formula>
    </cfRule>
  </conditionalFormatting>
  <conditionalFormatting sqref="D152">
    <cfRule type="cellIs" dxfId="12" priority="8" operator="greaterThan">
      <formula>$D$153</formula>
    </cfRule>
    <cfRule type="cellIs" dxfId="11" priority="15" operator="lessThan">
      <formula>$D$153</formula>
    </cfRule>
  </conditionalFormatting>
  <conditionalFormatting sqref="G61:G62 I61:I62">
    <cfRule type="cellIs" dxfId="10" priority="5" stopIfTrue="1" operator="greaterThan">
      <formula>1</formula>
    </cfRule>
  </conditionalFormatting>
  <conditionalFormatting sqref="G151 I151">
    <cfRule type="cellIs" dxfId="9" priority="12" stopIfTrue="1" operator="greaterThanOrEqual">
      <formula>10</formula>
    </cfRule>
    <cfRule type="cellIs" dxfId="8" priority="13" stopIfTrue="1" operator="lessThan">
      <formula>10</formula>
    </cfRule>
  </conditionalFormatting>
  <conditionalFormatting sqref="G182 I182 G203 I203 G224 I224 G248 I248 G269 I269 G290 I290 G138:G143 I138:I143">
    <cfRule type="cellIs" dxfId="7" priority="32" stopIfTrue="1" operator="greaterThan">
      <formula>3</formula>
    </cfRule>
  </conditionalFormatting>
  <conditionalFormatting sqref="G182 I182 G203 I203 G224 I224 G248 I248 G269 I269 G290 I290">
    <cfRule type="cellIs" dxfId="6" priority="4" operator="between">
      <formula>0</formula>
      <formula>3</formula>
    </cfRule>
  </conditionalFormatting>
  <conditionalFormatting sqref="H168">
    <cfRule type="cellIs" dxfId="5" priority="26" stopIfTrue="1" operator="lessThan">
      <formula>$I$168</formula>
    </cfRule>
  </conditionalFormatting>
  <conditionalFormatting sqref="H189">
    <cfRule type="cellIs" dxfId="4" priority="25" stopIfTrue="1" operator="lessThan">
      <formula>$I$189</formula>
    </cfRule>
  </conditionalFormatting>
  <conditionalFormatting sqref="H210">
    <cfRule type="cellIs" dxfId="3" priority="24" stopIfTrue="1" operator="lessThan">
      <formula>$I$210</formula>
    </cfRule>
  </conditionalFormatting>
  <conditionalFormatting sqref="H234">
    <cfRule type="cellIs" dxfId="2" priority="23" stopIfTrue="1" operator="lessThan">
      <formula>$I$234</formula>
    </cfRule>
  </conditionalFormatting>
  <conditionalFormatting sqref="H255">
    <cfRule type="cellIs" dxfId="1" priority="22" stopIfTrue="1" operator="lessThan">
      <formula>$I$255</formula>
    </cfRule>
  </conditionalFormatting>
  <conditionalFormatting sqref="H276">
    <cfRule type="cellIs" dxfId="0" priority="21" stopIfTrue="1" operator="lessThan">
      <formula>$I$276</formula>
    </cfRule>
  </conditionalFormatting>
  <dataValidations count="6">
    <dataValidation type="list" allowBlank="1" showInputMessage="1" showErrorMessage="1" sqref="E193:E196 E172:E175 E238:E241 E259:E262 E280:E283 D172:D176 D193:D197 D280:D284 D259:D263 D238:D242 D214:D218 E214:E217" xr:uid="{00000000-0002-0000-0000-000000000000}">
      <formula1>INDIRECT(SUBSTITUTE(C172," ","_"))</formula1>
    </dataValidation>
    <dataValidation type="list" allowBlank="1" showInputMessage="1" showErrorMessage="1" sqref="C189 C255 C276 C210 C234 C168" xr:uid="{00000000-0002-0000-0000-000001000000}">
      <formula1>$L$173:$L$180</formula1>
    </dataValidation>
    <dataValidation type="list" allowBlank="1" showInputMessage="1" showErrorMessage="1" sqref="C193:C197 C172:C176 C280:C284 C214:C218 C238:C242 C259:C263" xr:uid="{00000000-0002-0000-0000-000002000000}">
      <formula1>$L$162:$L$170</formula1>
    </dataValidation>
    <dataValidation type="list" allowBlank="1" showInputMessage="1" showErrorMessage="1" sqref="E207:F207 E273:F273 E231:F231 E165:F165 E186:F186 E252:F252" xr:uid="{00000000-0002-0000-0000-000003000000}">
      <formula1>$L$138:$L$144</formula1>
    </dataValidation>
    <dataValidation type="list" allowBlank="1" showInputMessage="1" showErrorMessage="1" sqref="I8 C165 C186 C207 C231 C252 C273" xr:uid="{00000000-0002-0000-0000-000004000000}">
      <formula1>$L$18:$L$19</formula1>
    </dataValidation>
    <dataValidation type="list" allowBlank="1" showInputMessage="1" showErrorMessage="1" sqref="I6" xr:uid="{B56B7FC2-689D-47FF-B42F-EA137C323DCB}">
      <formula1>$L$20:$L$21</formula1>
    </dataValidation>
  </dataValidations>
  <printOptions horizontalCentered="1"/>
  <pageMargins left="0.25" right="0.25" top="0.25" bottom="0.25" header="0.3" footer="0.3"/>
  <pageSetup scale="65" orientation="portrait" r:id="rId1"/>
  <headerFooter>
    <oddFooter>&amp;L&amp;8Potter Electric Signal (C)2022&amp;C&amp;8&amp;P of &amp;N&amp;R&amp;8PSN-1000(E) Battery and Voltage Drop Calculation</oddFooter>
  </headerFooter>
  <rowBreaks count="3" manualBreakCount="3">
    <brk id="91" max="9" man="1"/>
    <brk id="159" max="8" man="1"/>
    <brk id="226" max="8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446"/>
  <sheetViews>
    <sheetView workbookViewId="0">
      <selection activeCell="G18" sqref="G18"/>
    </sheetView>
  </sheetViews>
  <sheetFormatPr defaultColWidth="9.140625" defaultRowHeight="12" x14ac:dyDescent="0.2"/>
  <cols>
    <col min="1" max="1" width="1.5703125" style="3" customWidth="1"/>
    <col min="2" max="2" width="45.28515625" style="3" customWidth="1"/>
    <col min="3" max="4" width="8.7109375" style="12" customWidth="1"/>
    <col min="5" max="12" width="9.140625" style="3"/>
    <col min="13" max="13" width="9.140625" style="14"/>
    <col min="14" max="16384" width="9.140625" style="3"/>
  </cols>
  <sheetData>
    <row r="1" spans="1:6" ht="24" customHeight="1" x14ac:dyDescent="0.25">
      <c r="A1" s="2"/>
      <c r="B1" s="218" t="s">
        <v>147</v>
      </c>
      <c r="C1" s="218"/>
      <c r="D1" s="218"/>
    </row>
    <row r="2" spans="1:6" ht="12" customHeight="1" x14ac:dyDescent="0.2">
      <c r="A2" s="2"/>
      <c r="B2" s="219" t="s">
        <v>337</v>
      </c>
      <c r="C2" s="219"/>
      <c r="D2" s="219"/>
    </row>
    <row r="3" spans="1:6" ht="12" customHeight="1" x14ac:dyDescent="0.2">
      <c r="A3" s="2"/>
      <c r="B3" s="19" t="s">
        <v>28</v>
      </c>
      <c r="C3" s="21" t="s">
        <v>3</v>
      </c>
      <c r="D3" s="21" t="s">
        <v>4</v>
      </c>
      <c r="F3" s="5"/>
    </row>
    <row r="4" spans="1:6" ht="12.75" x14ac:dyDescent="0.2">
      <c r="A4" s="2"/>
      <c r="B4" s="3" t="s">
        <v>711</v>
      </c>
      <c r="C4" s="12">
        <v>0</v>
      </c>
      <c r="D4" s="12">
        <v>0.03</v>
      </c>
      <c r="F4" s="5"/>
    </row>
    <row r="5" spans="1:6" x14ac:dyDescent="0.2">
      <c r="A5" s="2"/>
      <c r="B5" s="3" t="s">
        <v>712</v>
      </c>
      <c r="C5" s="12">
        <v>0</v>
      </c>
      <c r="D5" s="12">
        <v>3.6999999999999998E-2</v>
      </c>
    </row>
    <row r="6" spans="1:6" x14ac:dyDescent="0.2">
      <c r="A6" s="2"/>
      <c r="B6" s="3" t="s">
        <v>713</v>
      </c>
      <c r="C6" s="12">
        <v>0</v>
      </c>
      <c r="D6" s="12">
        <v>3.9E-2</v>
      </c>
    </row>
    <row r="7" spans="1:6" x14ac:dyDescent="0.2">
      <c r="A7" s="2"/>
      <c r="B7" s="3" t="s">
        <v>714</v>
      </c>
      <c r="C7" s="12">
        <v>0</v>
      </c>
      <c r="D7" s="12">
        <v>4.5999999999999999E-2</v>
      </c>
    </row>
    <row r="8" spans="1:6" x14ac:dyDescent="0.2">
      <c r="A8" s="2"/>
      <c r="B8" s="3" t="s">
        <v>715</v>
      </c>
      <c r="C8" s="12">
        <v>0</v>
      </c>
      <c r="D8" s="12">
        <v>7.0000000000000007E-2</v>
      </c>
    </row>
    <row r="9" spans="1:6" x14ac:dyDescent="0.2">
      <c r="A9" s="2"/>
      <c r="B9" s="3" t="s">
        <v>716</v>
      </c>
      <c r="C9" s="12">
        <v>0</v>
      </c>
      <c r="D9" s="12">
        <v>7.6999999999999999E-2</v>
      </c>
    </row>
    <row r="10" spans="1:6" x14ac:dyDescent="0.2">
      <c r="A10" s="2"/>
      <c r="B10" s="3" t="s">
        <v>717</v>
      </c>
      <c r="C10" s="12">
        <v>0</v>
      </c>
      <c r="D10" s="12">
        <v>0.10199999999999999</v>
      </c>
    </row>
    <row r="11" spans="1:6" x14ac:dyDescent="0.2">
      <c r="A11" s="2"/>
      <c r="B11" s="3" t="s">
        <v>718</v>
      </c>
      <c r="C11" s="12">
        <v>0</v>
      </c>
      <c r="D11" s="12">
        <v>0.109</v>
      </c>
    </row>
    <row r="12" spans="1:6" x14ac:dyDescent="0.2">
      <c r="A12" s="2"/>
      <c r="B12" s="3" t="s">
        <v>719</v>
      </c>
      <c r="C12" s="12">
        <v>0</v>
      </c>
      <c r="D12" s="12">
        <v>0.13900000000000001</v>
      </c>
    </row>
    <row r="13" spans="1:6" x14ac:dyDescent="0.2">
      <c r="A13" s="2"/>
      <c r="B13" s="3" t="s">
        <v>720</v>
      </c>
      <c r="C13" s="12">
        <v>0</v>
      </c>
      <c r="D13" s="12">
        <v>0.14599999999999999</v>
      </c>
    </row>
    <row r="14" spans="1:6" x14ac:dyDescent="0.2">
      <c r="A14" s="2"/>
      <c r="B14" s="3" t="s">
        <v>721</v>
      </c>
      <c r="C14" s="12">
        <v>0</v>
      </c>
      <c r="D14" s="12">
        <v>0.20100000000000001</v>
      </c>
    </row>
    <row r="15" spans="1:6" x14ac:dyDescent="0.2">
      <c r="A15" s="2"/>
      <c r="B15" s="3" t="s">
        <v>722</v>
      </c>
      <c r="C15" s="12">
        <v>0</v>
      </c>
      <c r="D15" s="12">
        <v>0.20799999999999999</v>
      </c>
    </row>
    <row r="16" spans="1:6" x14ac:dyDescent="0.2">
      <c r="A16" s="2"/>
      <c r="B16" s="3" t="s">
        <v>723</v>
      </c>
      <c r="C16" s="12">
        <v>0</v>
      </c>
      <c r="D16" s="12">
        <v>0.03</v>
      </c>
    </row>
    <row r="17" spans="1:4" ht="12" customHeight="1" x14ac:dyDescent="0.2">
      <c r="A17" s="2"/>
      <c r="B17" s="3" t="s">
        <v>724</v>
      </c>
      <c r="C17" s="12">
        <v>0</v>
      </c>
      <c r="D17" s="12">
        <v>3.6999999999999998E-2</v>
      </c>
    </row>
    <row r="18" spans="1:4" x14ac:dyDescent="0.2">
      <c r="A18" s="2"/>
      <c r="B18" s="3" t="s">
        <v>725</v>
      </c>
      <c r="C18" s="12">
        <v>0</v>
      </c>
      <c r="D18" s="12">
        <v>3.9E-2</v>
      </c>
    </row>
    <row r="19" spans="1:4" x14ac:dyDescent="0.2">
      <c r="A19" s="2"/>
      <c r="B19" s="3" t="s">
        <v>726</v>
      </c>
      <c r="C19" s="12">
        <v>0</v>
      </c>
      <c r="D19" s="12">
        <v>4.5999999999999999E-2</v>
      </c>
    </row>
    <row r="20" spans="1:4" x14ac:dyDescent="0.2">
      <c r="A20" s="2"/>
      <c r="B20" s="3" t="s">
        <v>727</v>
      </c>
      <c r="C20" s="12">
        <v>0</v>
      </c>
      <c r="D20" s="12">
        <v>7.0000000000000007E-2</v>
      </c>
    </row>
    <row r="21" spans="1:4" x14ac:dyDescent="0.2">
      <c r="A21" s="2"/>
      <c r="B21" s="3" t="s">
        <v>728</v>
      </c>
      <c r="C21" s="12">
        <v>0</v>
      </c>
      <c r="D21" s="12">
        <v>7.6999999999999999E-2</v>
      </c>
    </row>
    <row r="22" spans="1:4" x14ac:dyDescent="0.2">
      <c r="A22" s="2"/>
      <c r="B22" s="3" t="s">
        <v>729</v>
      </c>
      <c r="C22" s="12">
        <v>0</v>
      </c>
      <c r="D22" s="12">
        <v>0.10199999999999999</v>
      </c>
    </row>
    <row r="23" spans="1:4" x14ac:dyDescent="0.2">
      <c r="A23" s="2"/>
      <c r="B23" s="3" t="s">
        <v>730</v>
      </c>
      <c r="C23" s="12">
        <v>0</v>
      </c>
      <c r="D23" s="12">
        <v>0.109</v>
      </c>
    </row>
    <row r="24" spans="1:4" x14ac:dyDescent="0.2">
      <c r="A24" s="2"/>
      <c r="B24" s="3" t="s">
        <v>731</v>
      </c>
      <c r="C24" s="12">
        <v>0</v>
      </c>
      <c r="D24" s="12">
        <v>0.13900000000000001</v>
      </c>
    </row>
    <row r="25" spans="1:4" x14ac:dyDescent="0.2">
      <c r="A25" s="2"/>
      <c r="B25" s="3" t="s">
        <v>732</v>
      </c>
      <c r="C25" s="12">
        <v>0</v>
      </c>
      <c r="D25" s="12">
        <v>0.14599999999999999</v>
      </c>
    </row>
    <row r="26" spans="1:4" x14ac:dyDescent="0.2">
      <c r="A26" s="2"/>
      <c r="B26" s="3" t="s">
        <v>733</v>
      </c>
      <c r="C26" s="12">
        <v>0</v>
      </c>
      <c r="D26" s="12">
        <v>0.20100000000000001</v>
      </c>
    </row>
    <row r="27" spans="1:4" x14ac:dyDescent="0.2">
      <c r="A27" s="2"/>
      <c r="B27" s="3" t="s">
        <v>734</v>
      </c>
      <c r="C27" s="12">
        <v>0</v>
      </c>
      <c r="D27" s="12">
        <v>0.20799999999999999</v>
      </c>
    </row>
    <row r="28" spans="1:4" x14ac:dyDescent="0.2">
      <c r="A28" s="2"/>
      <c r="B28" s="3" t="s">
        <v>735</v>
      </c>
      <c r="C28" s="12">
        <v>0</v>
      </c>
      <c r="D28" s="12">
        <v>9.8000000000000004E-2</v>
      </c>
    </row>
    <row r="29" spans="1:4" x14ac:dyDescent="0.2">
      <c r="A29" s="2"/>
      <c r="B29" s="3" t="s">
        <v>736</v>
      </c>
      <c r="C29" s="12">
        <v>0</v>
      </c>
      <c r="D29" s="12">
        <v>9.8000000000000004E-2</v>
      </c>
    </row>
    <row r="30" spans="1:4" x14ac:dyDescent="0.2">
      <c r="A30" s="2"/>
      <c r="B30" s="3" t="s">
        <v>737</v>
      </c>
      <c r="C30" s="12">
        <v>0</v>
      </c>
      <c r="D30" s="12">
        <v>9.8000000000000004E-2</v>
      </c>
    </row>
    <row r="31" spans="1:4" x14ac:dyDescent="0.2">
      <c r="A31" s="2"/>
      <c r="B31" s="3" t="s">
        <v>738</v>
      </c>
      <c r="C31" s="12">
        <v>0</v>
      </c>
      <c r="D31" s="12">
        <v>0.25600000000000001</v>
      </c>
    </row>
    <row r="32" spans="1:4" x14ac:dyDescent="0.2">
      <c r="A32" s="2"/>
      <c r="B32" s="3" t="s">
        <v>739</v>
      </c>
      <c r="C32" s="12">
        <v>0</v>
      </c>
      <c r="D32" s="12">
        <v>0.25600000000000001</v>
      </c>
    </row>
    <row r="33" spans="1:4" x14ac:dyDescent="0.2">
      <c r="A33" s="2"/>
      <c r="B33" s="17" t="s">
        <v>356</v>
      </c>
      <c r="C33" s="23">
        <v>0</v>
      </c>
      <c r="D33" s="23">
        <v>7.0000000000000007E-2</v>
      </c>
    </row>
    <row r="34" spans="1:4" x14ac:dyDescent="0.2">
      <c r="A34" s="2"/>
      <c r="B34" s="20" t="s">
        <v>357</v>
      </c>
      <c r="C34" s="22">
        <v>0</v>
      </c>
      <c r="D34" s="22">
        <v>8.5999999999999993E-2</v>
      </c>
    </row>
    <row r="35" spans="1:4" ht="12" customHeight="1" x14ac:dyDescent="0.2">
      <c r="A35" s="2"/>
      <c r="B35" s="20" t="s">
        <v>358</v>
      </c>
      <c r="C35" s="22">
        <v>0</v>
      </c>
      <c r="D35" s="22">
        <v>0.125</v>
      </c>
    </row>
    <row r="36" spans="1:4" x14ac:dyDescent="0.2">
      <c r="A36" s="2"/>
      <c r="B36" s="20" t="s">
        <v>359</v>
      </c>
      <c r="C36" s="22">
        <v>0</v>
      </c>
      <c r="D36" s="22">
        <v>0.14399999999999999</v>
      </c>
    </row>
    <row r="37" spans="1:4" x14ac:dyDescent="0.2">
      <c r="A37" s="2"/>
      <c r="B37" s="20" t="s">
        <v>360</v>
      </c>
      <c r="C37" s="22">
        <v>0</v>
      </c>
      <c r="D37" s="22">
        <v>0.189</v>
      </c>
    </row>
    <row r="38" spans="1:4" ht="12" customHeight="1" x14ac:dyDescent="0.2">
      <c r="A38" s="2"/>
      <c r="B38" s="20" t="s">
        <v>361</v>
      </c>
      <c r="C38" s="22">
        <v>0</v>
      </c>
      <c r="D38" s="22">
        <v>0.24099999999999999</v>
      </c>
    </row>
    <row r="39" spans="1:4" ht="12" customHeight="1" x14ac:dyDescent="0.2">
      <c r="A39" s="2"/>
      <c r="B39" s="20" t="s">
        <v>362</v>
      </c>
      <c r="C39" s="22">
        <v>0</v>
      </c>
      <c r="D39" s="22">
        <v>0.14299999999999999</v>
      </c>
    </row>
    <row r="40" spans="1:4" ht="12.75" customHeight="1" x14ac:dyDescent="0.2">
      <c r="A40" s="2"/>
      <c r="B40" s="20" t="s">
        <v>363</v>
      </c>
      <c r="C40" s="22">
        <v>0</v>
      </c>
      <c r="D40" s="22">
        <v>0.14299999999999999</v>
      </c>
    </row>
    <row r="41" spans="1:4" x14ac:dyDescent="0.2">
      <c r="A41" s="2"/>
      <c r="B41" s="20" t="s">
        <v>364</v>
      </c>
      <c r="C41" s="22">
        <v>0</v>
      </c>
      <c r="D41" s="22">
        <v>0.223</v>
      </c>
    </row>
    <row r="42" spans="1:4" x14ac:dyDescent="0.2">
      <c r="A42" s="2"/>
      <c r="B42" s="20" t="s">
        <v>365</v>
      </c>
      <c r="C42" s="22">
        <v>0</v>
      </c>
      <c r="D42" s="22">
        <v>0.24299999999999999</v>
      </c>
    </row>
    <row r="43" spans="1:4" x14ac:dyDescent="0.2">
      <c r="A43" s="2"/>
      <c r="B43" s="20" t="s">
        <v>366</v>
      </c>
      <c r="C43" s="22">
        <v>0</v>
      </c>
      <c r="D43" s="22">
        <v>0.313</v>
      </c>
    </row>
    <row r="44" spans="1:4" x14ac:dyDescent="0.2">
      <c r="A44" s="2"/>
      <c r="B44" s="20" t="s">
        <v>367</v>
      </c>
      <c r="C44" s="22">
        <v>0</v>
      </c>
      <c r="D44" s="22">
        <v>0.34399999999999997</v>
      </c>
    </row>
    <row r="45" spans="1:4" x14ac:dyDescent="0.2">
      <c r="A45" s="2"/>
      <c r="B45" s="20" t="s">
        <v>368</v>
      </c>
      <c r="C45" s="22">
        <v>0</v>
      </c>
      <c r="D45" s="22">
        <v>0.75</v>
      </c>
    </row>
    <row r="46" spans="1:4" x14ac:dyDescent="0.2">
      <c r="A46" s="2"/>
      <c r="B46" s="20" t="s">
        <v>369</v>
      </c>
      <c r="C46" s="22">
        <v>0</v>
      </c>
      <c r="D46" s="22">
        <v>0.92</v>
      </c>
    </row>
    <row r="47" spans="1:4" x14ac:dyDescent="0.2">
      <c r="A47" s="2"/>
      <c r="B47" s="20" t="s">
        <v>370</v>
      </c>
      <c r="C47" s="22">
        <v>0</v>
      </c>
      <c r="D47" s="22">
        <v>0.14099999999999999</v>
      </c>
    </row>
    <row r="48" spans="1:4" x14ac:dyDescent="0.2">
      <c r="A48" s="2"/>
      <c r="B48" s="20" t="s">
        <v>371</v>
      </c>
      <c r="C48" s="22">
        <v>0</v>
      </c>
      <c r="D48" s="22">
        <v>0.17299999999999999</v>
      </c>
    </row>
    <row r="49" spans="1:4" x14ac:dyDescent="0.2">
      <c r="A49" s="2"/>
      <c r="B49" s="20" t="s">
        <v>372</v>
      </c>
      <c r="C49" s="22">
        <v>0</v>
      </c>
      <c r="D49" s="22">
        <v>0.20599999999999999</v>
      </c>
    </row>
    <row r="50" spans="1:4" x14ac:dyDescent="0.2">
      <c r="A50" s="2"/>
      <c r="B50" s="20" t="s">
        <v>373</v>
      </c>
      <c r="C50" s="22">
        <v>0</v>
      </c>
      <c r="D50" s="22">
        <v>0.13300000000000001</v>
      </c>
    </row>
    <row r="51" spans="1:4" ht="12.75" customHeight="1" x14ac:dyDescent="0.2">
      <c r="A51" s="2"/>
      <c r="B51" s="20" t="s">
        <v>374</v>
      </c>
      <c r="C51" s="22">
        <v>0</v>
      </c>
      <c r="D51" s="22">
        <v>0.158</v>
      </c>
    </row>
    <row r="52" spans="1:4" x14ac:dyDescent="0.2">
      <c r="A52" s="2"/>
      <c r="B52" s="20" t="s">
        <v>375</v>
      </c>
      <c r="C52" s="22">
        <v>0</v>
      </c>
      <c r="D52" s="22">
        <v>0.23100000000000001</v>
      </c>
    </row>
    <row r="53" spans="1:4" x14ac:dyDescent="0.2">
      <c r="A53" s="2"/>
      <c r="B53" s="20" t="s">
        <v>376</v>
      </c>
      <c r="C53" s="22">
        <v>0</v>
      </c>
      <c r="D53" s="22">
        <v>0.27100000000000002</v>
      </c>
    </row>
    <row r="54" spans="1:4" x14ac:dyDescent="0.2">
      <c r="A54" s="2"/>
      <c r="B54" s="20" t="s">
        <v>377</v>
      </c>
      <c r="C54" s="22">
        <v>0</v>
      </c>
      <c r="D54" s="22">
        <v>0.33800000000000002</v>
      </c>
    </row>
    <row r="55" spans="1:4" x14ac:dyDescent="0.2">
      <c r="A55" s="2"/>
      <c r="B55" s="20" t="s">
        <v>378</v>
      </c>
      <c r="C55" s="22">
        <v>0</v>
      </c>
      <c r="D55" s="22">
        <v>0.14699999999999999</v>
      </c>
    </row>
    <row r="56" spans="1:4" x14ac:dyDescent="0.2">
      <c r="A56" s="2"/>
      <c r="B56" s="20" t="s">
        <v>379</v>
      </c>
      <c r="C56" s="22">
        <v>0</v>
      </c>
      <c r="D56" s="22">
        <v>0.14699999999999999</v>
      </c>
    </row>
    <row r="57" spans="1:4" x14ac:dyDescent="0.2">
      <c r="A57" s="2"/>
      <c r="B57" s="20" t="s">
        <v>380</v>
      </c>
      <c r="C57" s="22">
        <v>0</v>
      </c>
      <c r="D57" s="22">
        <v>0.16200000000000001</v>
      </c>
    </row>
    <row r="58" spans="1:4" x14ac:dyDescent="0.2">
      <c r="A58" s="2"/>
      <c r="B58" s="20" t="s">
        <v>381</v>
      </c>
      <c r="C58" s="22">
        <v>0</v>
      </c>
      <c r="D58" s="22">
        <v>0.22800000000000001</v>
      </c>
    </row>
    <row r="59" spans="1:4" x14ac:dyDescent="0.2">
      <c r="A59" s="2"/>
      <c r="B59" s="20" t="s">
        <v>382</v>
      </c>
      <c r="C59" s="22">
        <v>0</v>
      </c>
      <c r="D59" s="22">
        <v>0.23499999999999999</v>
      </c>
    </row>
    <row r="60" spans="1:4" ht="12.75" customHeight="1" x14ac:dyDescent="0.2">
      <c r="A60" s="2"/>
      <c r="B60" s="20" t="s">
        <v>383</v>
      </c>
      <c r="C60" s="22">
        <v>0</v>
      </c>
      <c r="D60" s="22">
        <v>0.14699999999999999</v>
      </c>
    </row>
    <row r="61" spans="1:4" x14ac:dyDescent="0.2">
      <c r="A61" s="2"/>
      <c r="B61" s="20" t="s">
        <v>384</v>
      </c>
      <c r="C61" s="22">
        <v>0</v>
      </c>
      <c r="D61" s="22">
        <v>0.14699999999999999</v>
      </c>
    </row>
    <row r="62" spans="1:4" x14ac:dyDescent="0.2">
      <c r="A62" s="2"/>
      <c r="B62" s="20" t="s">
        <v>385</v>
      </c>
      <c r="C62" s="22">
        <v>0</v>
      </c>
      <c r="D62" s="22">
        <v>0.23499999999999999</v>
      </c>
    </row>
    <row r="63" spans="1:4" x14ac:dyDescent="0.2">
      <c r="A63" s="2"/>
      <c r="B63" s="20" t="s">
        <v>386</v>
      </c>
      <c r="C63" s="22">
        <v>0</v>
      </c>
      <c r="D63" s="22">
        <v>0.30599999999999999</v>
      </c>
    </row>
    <row r="64" spans="1:4" x14ac:dyDescent="0.2">
      <c r="A64" s="2"/>
      <c r="B64" s="20" t="s">
        <v>387</v>
      </c>
      <c r="C64" s="23">
        <v>0</v>
      </c>
      <c r="D64" s="23">
        <v>0.33600000000000002</v>
      </c>
    </row>
    <row r="65" spans="1:4" x14ac:dyDescent="0.2">
      <c r="A65" s="2"/>
      <c r="B65" s="20" t="s">
        <v>388</v>
      </c>
      <c r="C65" s="22">
        <v>0</v>
      </c>
      <c r="D65" s="22">
        <v>0.19800000000000001</v>
      </c>
    </row>
    <row r="66" spans="1:4" x14ac:dyDescent="0.2">
      <c r="A66" s="2"/>
      <c r="B66" s="20" t="s">
        <v>570</v>
      </c>
      <c r="C66" s="22">
        <v>0</v>
      </c>
      <c r="D66" s="22">
        <v>0.124</v>
      </c>
    </row>
    <row r="67" spans="1:4" x14ac:dyDescent="0.2">
      <c r="A67" s="2"/>
      <c r="B67" s="20" t="s">
        <v>571</v>
      </c>
      <c r="C67" s="22">
        <v>0</v>
      </c>
      <c r="D67" s="22">
        <v>0.182</v>
      </c>
    </row>
    <row r="68" spans="1:4" x14ac:dyDescent="0.2">
      <c r="A68" s="2"/>
      <c r="B68" s="20" t="s">
        <v>572</v>
      </c>
      <c r="C68" s="22">
        <v>0</v>
      </c>
      <c r="D68" s="22">
        <v>0.19500000000000001</v>
      </c>
    </row>
    <row r="69" spans="1:4" x14ac:dyDescent="0.2">
      <c r="A69" s="2"/>
      <c r="B69" s="20" t="s">
        <v>573</v>
      </c>
      <c r="C69" s="22">
        <v>0</v>
      </c>
      <c r="D69" s="22">
        <v>0.29099999999999998</v>
      </c>
    </row>
    <row r="70" spans="1:4" x14ac:dyDescent="0.2">
      <c r="A70" s="2"/>
      <c r="B70" s="20" t="s">
        <v>574</v>
      </c>
      <c r="C70" s="22">
        <v>0</v>
      </c>
      <c r="D70" s="22">
        <v>0.28000000000000003</v>
      </c>
    </row>
    <row r="71" spans="1:4" x14ac:dyDescent="0.2">
      <c r="A71" s="2"/>
      <c r="B71" s="20" t="s">
        <v>575</v>
      </c>
      <c r="C71" s="22">
        <v>0</v>
      </c>
      <c r="D71" s="22">
        <v>0.32600000000000001</v>
      </c>
    </row>
    <row r="72" spans="1:4" x14ac:dyDescent="0.2">
      <c r="A72" s="2"/>
      <c r="B72" s="20" t="s">
        <v>576</v>
      </c>
      <c r="C72" s="22">
        <v>0</v>
      </c>
      <c r="D72" s="22">
        <v>0.38400000000000001</v>
      </c>
    </row>
    <row r="73" spans="1:4" x14ac:dyDescent="0.2">
      <c r="A73" s="2"/>
      <c r="B73" s="20" t="s">
        <v>577</v>
      </c>
      <c r="C73" s="22">
        <v>0</v>
      </c>
      <c r="D73" s="22">
        <v>0.47399999999999998</v>
      </c>
    </row>
    <row r="74" spans="1:4" x14ac:dyDescent="0.2">
      <c r="A74" s="2"/>
      <c r="B74" s="20" t="s">
        <v>578</v>
      </c>
      <c r="C74" s="22">
        <v>0</v>
      </c>
      <c r="D74" s="22">
        <v>0.36499999999999999</v>
      </c>
    </row>
    <row r="75" spans="1:4" x14ac:dyDescent="0.2">
      <c r="A75" s="2"/>
      <c r="B75" s="20" t="s">
        <v>579</v>
      </c>
      <c r="C75" s="22">
        <v>0</v>
      </c>
      <c r="D75" s="22">
        <v>0.39300000000000002</v>
      </c>
    </row>
    <row r="76" spans="1:4" x14ac:dyDescent="0.2">
      <c r="A76" s="2"/>
      <c r="B76" s="20" t="s">
        <v>580</v>
      </c>
      <c r="C76" s="22">
        <v>0</v>
      </c>
      <c r="D76" s="22">
        <v>0.42699999999999999</v>
      </c>
    </row>
    <row r="77" spans="1:4" x14ac:dyDescent="0.2">
      <c r="A77" s="2"/>
      <c r="B77" s="20" t="s">
        <v>581</v>
      </c>
      <c r="C77" s="22">
        <v>0</v>
      </c>
      <c r="D77" s="22">
        <v>0.52500000000000002</v>
      </c>
    </row>
    <row r="78" spans="1:4" x14ac:dyDescent="0.2">
      <c r="A78" s="2"/>
      <c r="B78" s="20" t="s">
        <v>389</v>
      </c>
      <c r="C78" s="22">
        <v>0</v>
      </c>
      <c r="D78" s="22">
        <v>0.19800000000000001</v>
      </c>
    </row>
    <row r="79" spans="1:4" x14ac:dyDescent="0.2">
      <c r="A79" s="2"/>
      <c r="B79" s="20" t="s">
        <v>548</v>
      </c>
      <c r="C79" s="22">
        <v>0</v>
      </c>
      <c r="D79" s="22">
        <v>0.192</v>
      </c>
    </row>
    <row r="80" spans="1:4" x14ac:dyDescent="0.2">
      <c r="A80" s="2"/>
      <c r="B80" s="20" t="s">
        <v>549</v>
      </c>
      <c r="C80" s="22">
        <v>0</v>
      </c>
      <c r="D80" s="22">
        <v>0.192</v>
      </c>
    </row>
    <row r="81" spans="1:4" x14ac:dyDescent="0.2">
      <c r="A81" s="2"/>
      <c r="B81" s="20" t="s">
        <v>223</v>
      </c>
      <c r="C81" s="22">
        <v>0</v>
      </c>
      <c r="D81" s="22">
        <v>0.14899999999999999</v>
      </c>
    </row>
    <row r="82" spans="1:4" x14ac:dyDescent="0.2">
      <c r="A82" s="2"/>
      <c r="B82" s="20" t="s">
        <v>224</v>
      </c>
      <c r="C82" s="22">
        <v>0</v>
      </c>
      <c r="D82" s="22">
        <v>9.1999999999999998E-2</v>
      </c>
    </row>
    <row r="83" spans="1:4" x14ac:dyDescent="0.2">
      <c r="A83" s="2"/>
      <c r="B83" s="20" t="s">
        <v>225</v>
      </c>
      <c r="C83" s="22">
        <v>0</v>
      </c>
      <c r="D83" s="22">
        <v>0.08</v>
      </c>
    </row>
    <row r="84" spans="1:4" x14ac:dyDescent="0.2">
      <c r="A84" s="2"/>
      <c r="B84" s="20" t="s">
        <v>226</v>
      </c>
      <c r="C84" s="22">
        <v>0</v>
      </c>
      <c r="D84" s="22">
        <v>0.189</v>
      </c>
    </row>
    <row r="85" spans="1:4" ht="12" customHeight="1" x14ac:dyDescent="0.2">
      <c r="A85" s="2"/>
      <c r="B85" s="20" t="s">
        <v>227</v>
      </c>
      <c r="C85" s="22">
        <v>0</v>
      </c>
      <c r="D85" s="22">
        <v>0.13200000000000001</v>
      </c>
    </row>
    <row r="86" spans="1:4" x14ac:dyDescent="0.2">
      <c r="A86" s="2"/>
      <c r="B86" s="20" t="s">
        <v>228</v>
      </c>
      <c r="C86" s="22">
        <v>0</v>
      </c>
      <c r="D86" s="22">
        <v>0.12</v>
      </c>
    </row>
    <row r="87" spans="1:4" x14ac:dyDescent="0.2">
      <c r="A87" s="2"/>
      <c r="B87" s="20" t="s">
        <v>229</v>
      </c>
      <c r="C87" s="22">
        <v>0</v>
      </c>
      <c r="D87" s="22">
        <v>0.218</v>
      </c>
    </row>
    <row r="88" spans="1:4" x14ac:dyDescent="0.2">
      <c r="A88" s="2"/>
      <c r="B88" s="20" t="s">
        <v>230</v>
      </c>
      <c r="C88" s="22">
        <v>0</v>
      </c>
      <c r="D88" s="22">
        <v>0.161</v>
      </c>
    </row>
    <row r="89" spans="1:4" x14ac:dyDescent="0.2">
      <c r="A89" s="2"/>
      <c r="B89" s="20" t="s">
        <v>231</v>
      </c>
      <c r="C89" s="22">
        <v>0</v>
      </c>
      <c r="D89" s="22">
        <v>0.14899999999999999</v>
      </c>
    </row>
    <row r="90" spans="1:4" x14ac:dyDescent="0.2">
      <c r="A90" s="2"/>
      <c r="B90" s="20" t="s">
        <v>232</v>
      </c>
      <c r="C90" s="22">
        <v>0</v>
      </c>
      <c r="D90" s="22">
        <v>0.23300000000000001</v>
      </c>
    </row>
    <row r="91" spans="1:4" x14ac:dyDescent="0.2">
      <c r="A91" s="2"/>
      <c r="B91" s="20" t="s">
        <v>233</v>
      </c>
      <c r="C91" s="22">
        <v>0</v>
      </c>
      <c r="D91" s="22">
        <v>0.17599999999999999</v>
      </c>
    </row>
    <row r="92" spans="1:4" x14ac:dyDescent="0.2">
      <c r="A92" s="2"/>
      <c r="B92" s="20" t="s">
        <v>234</v>
      </c>
      <c r="C92" s="22">
        <v>0</v>
      </c>
      <c r="D92" s="22">
        <v>0.16400000000000001</v>
      </c>
    </row>
    <row r="93" spans="1:4" x14ac:dyDescent="0.2">
      <c r="A93" s="2"/>
      <c r="B93" s="20" t="s">
        <v>235</v>
      </c>
      <c r="C93" s="22">
        <v>0</v>
      </c>
      <c r="D93" s="22">
        <v>0.26400000000000001</v>
      </c>
    </row>
    <row r="94" spans="1:4" x14ac:dyDescent="0.2">
      <c r="A94" s="2"/>
      <c r="B94" s="20" t="s">
        <v>236</v>
      </c>
      <c r="C94" s="22">
        <v>0</v>
      </c>
      <c r="D94" s="22">
        <v>0.20699999999999999</v>
      </c>
    </row>
    <row r="95" spans="1:4" x14ac:dyDescent="0.2">
      <c r="A95" s="2"/>
      <c r="B95" s="20" t="s">
        <v>237</v>
      </c>
      <c r="C95" s="22">
        <v>0</v>
      </c>
      <c r="D95" s="22">
        <v>0.19500000000000001</v>
      </c>
    </row>
    <row r="96" spans="1:4" x14ac:dyDescent="0.2">
      <c r="A96" s="2"/>
      <c r="B96" s="20" t="s">
        <v>238</v>
      </c>
      <c r="C96" s="22">
        <v>0</v>
      </c>
      <c r="D96" s="22">
        <v>0.28299999999999997</v>
      </c>
    </row>
    <row r="97" spans="1:4" x14ac:dyDescent="0.2">
      <c r="A97" s="2"/>
      <c r="B97" s="20" t="s">
        <v>239</v>
      </c>
      <c r="C97" s="22">
        <v>0</v>
      </c>
      <c r="D97" s="22">
        <v>0.22600000000000001</v>
      </c>
    </row>
    <row r="98" spans="1:4" x14ac:dyDescent="0.2">
      <c r="A98" s="2"/>
      <c r="B98" s="20" t="s">
        <v>240</v>
      </c>
      <c r="C98" s="22">
        <v>0</v>
      </c>
      <c r="D98" s="22">
        <v>0.214</v>
      </c>
    </row>
    <row r="99" spans="1:4" x14ac:dyDescent="0.2">
      <c r="A99" s="2"/>
      <c r="B99" s="20" t="s">
        <v>187</v>
      </c>
      <c r="C99" s="22">
        <v>0</v>
      </c>
      <c r="D99" s="12">
        <v>0.30299999999999999</v>
      </c>
    </row>
    <row r="100" spans="1:4" x14ac:dyDescent="0.2">
      <c r="A100" s="2"/>
      <c r="B100" s="20" t="s">
        <v>188</v>
      </c>
      <c r="C100" s="22">
        <v>0</v>
      </c>
      <c r="D100" s="12">
        <v>0.21</v>
      </c>
    </row>
    <row r="101" spans="1:4" x14ac:dyDescent="0.2">
      <c r="A101" s="2"/>
      <c r="B101" s="20" t="s">
        <v>189</v>
      </c>
      <c r="C101" s="22">
        <v>0</v>
      </c>
      <c r="D101" s="12">
        <v>0.182</v>
      </c>
    </row>
    <row r="102" spans="1:4" x14ac:dyDescent="0.2">
      <c r="A102" s="2"/>
      <c r="B102" s="20" t="s">
        <v>202</v>
      </c>
      <c r="C102" s="22">
        <v>0</v>
      </c>
      <c r="D102" s="12">
        <v>0.33800000000000002</v>
      </c>
    </row>
    <row r="103" spans="1:4" x14ac:dyDescent="0.2">
      <c r="A103" s="2"/>
      <c r="B103" s="20" t="s">
        <v>203</v>
      </c>
      <c r="C103" s="22">
        <v>0</v>
      </c>
      <c r="D103" s="12">
        <v>0.245</v>
      </c>
    </row>
    <row r="104" spans="1:4" x14ac:dyDescent="0.2">
      <c r="A104" s="2"/>
      <c r="B104" s="20" t="s">
        <v>204</v>
      </c>
      <c r="C104" s="22">
        <v>0</v>
      </c>
      <c r="D104" s="12">
        <v>0.217</v>
      </c>
    </row>
    <row r="105" spans="1:4" x14ac:dyDescent="0.2">
      <c r="A105" s="2"/>
      <c r="B105" s="20" t="s">
        <v>190</v>
      </c>
      <c r="C105" s="22">
        <v>0</v>
      </c>
      <c r="D105" s="12">
        <v>0.374</v>
      </c>
    </row>
    <row r="106" spans="1:4" x14ac:dyDescent="0.2">
      <c r="A106" s="2"/>
      <c r="B106" s="20" t="s">
        <v>191</v>
      </c>
      <c r="C106" s="22">
        <v>0</v>
      </c>
      <c r="D106" s="12">
        <v>0.28100000000000003</v>
      </c>
    </row>
    <row r="107" spans="1:4" x14ac:dyDescent="0.2">
      <c r="A107" s="2"/>
      <c r="B107" s="20" t="s">
        <v>192</v>
      </c>
      <c r="C107" s="22">
        <v>0</v>
      </c>
      <c r="D107" s="12">
        <v>0.253</v>
      </c>
    </row>
    <row r="108" spans="1:4" x14ac:dyDescent="0.2">
      <c r="B108" s="20" t="s">
        <v>193</v>
      </c>
      <c r="C108" s="22">
        <v>0</v>
      </c>
      <c r="D108" s="12">
        <v>0.39300000000000002</v>
      </c>
    </row>
    <row r="109" spans="1:4" x14ac:dyDescent="0.2">
      <c r="B109" s="20" t="s">
        <v>194</v>
      </c>
      <c r="C109" s="22">
        <v>0</v>
      </c>
      <c r="D109" s="12">
        <v>0.3</v>
      </c>
    </row>
    <row r="110" spans="1:4" x14ac:dyDescent="0.2">
      <c r="B110" s="20" t="s">
        <v>195</v>
      </c>
      <c r="C110" s="22">
        <v>0</v>
      </c>
      <c r="D110" s="12">
        <v>0.27200000000000002</v>
      </c>
    </row>
    <row r="111" spans="1:4" x14ac:dyDescent="0.2">
      <c r="B111" s="20" t="s">
        <v>196</v>
      </c>
      <c r="C111" s="22">
        <v>0</v>
      </c>
      <c r="D111" s="12">
        <v>0.41399999999999998</v>
      </c>
    </row>
    <row r="112" spans="1:4" x14ac:dyDescent="0.2">
      <c r="B112" s="20" t="s">
        <v>197</v>
      </c>
      <c r="C112" s="22">
        <v>0</v>
      </c>
      <c r="D112" s="12">
        <v>0.32100000000000001</v>
      </c>
    </row>
    <row r="113" spans="2:4" x14ac:dyDescent="0.2">
      <c r="B113" s="20" t="s">
        <v>198</v>
      </c>
      <c r="C113" s="22">
        <v>0</v>
      </c>
      <c r="D113" s="12">
        <v>0.29299999999999998</v>
      </c>
    </row>
    <row r="114" spans="2:4" x14ac:dyDescent="0.2">
      <c r="B114" s="20" t="s">
        <v>199</v>
      </c>
      <c r="C114" s="22">
        <v>0</v>
      </c>
      <c r="D114" s="12">
        <v>0.42799999999999999</v>
      </c>
    </row>
    <row r="115" spans="2:4" x14ac:dyDescent="0.2">
      <c r="B115" s="20" t="s">
        <v>200</v>
      </c>
      <c r="C115" s="22">
        <v>0</v>
      </c>
      <c r="D115" s="12">
        <v>0.33500000000000002</v>
      </c>
    </row>
    <row r="116" spans="2:4" x14ac:dyDescent="0.2">
      <c r="B116" s="20" t="s">
        <v>201</v>
      </c>
      <c r="C116" s="22">
        <v>0</v>
      </c>
      <c r="D116" s="12">
        <v>0.307</v>
      </c>
    </row>
    <row r="117" spans="2:4" x14ac:dyDescent="0.2">
      <c r="B117" s="20" t="s">
        <v>205</v>
      </c>
      <c r="C117" s="22">
        <v>0</v>
      </c>
      <c r="D117" s="22">
        <v>0.23799999999999999</v>
      </c>
    </row>
    <row r="118" spans="2:4" x14ac:dyDescent="0.2">
      <c r="B118" s="20" t="s">
        <v>206</v>
      </c>
      <c r="C118" s="22">
        <v>0</v>
      </c>
      <c r="D118" s="22">
        <v>0.18099999999999999</v>
      </c>
    </row>
    <row r="119" spans="2:4" ht="12" customHeight="1" x14ac:dyDescent="0.2">
      <c r="B119" s="20" t="s">
        <v>207</v>
      </c>
      <c r="C119" s="22">
        <v>0</v>
      </c>
      <c r="D119" s="22">
        <v>0.16900000000000001</v>
      </c>
    </row>
    <row r="120" spans="2:4" x14ac:dyDescent="0.2">
      <c r="B120" s="20" t="s">
        <v>208</v>
      </c>
      <c r="C120" s="22">
        <v>0</v>
      </c>
      <c r="D120" s="22">
        <v>0.248</v>
      </c>
    </row>
    <row r="121" spans="2:4" x14ac:dyDescent="0.2">
      <c r="B121" s="20" t="s">
        <v>209</v>
      </c>
      <c r="C121" s="22">
        <v>0</v>
      </c>
      <c r="D121" s="22">
        <v>0.191</v>
      </c>
    </row>
    <row r="122" spans="2:4" x14ac:dyDescent="0.2">
      <c r="B122" s="20" t="s">
        <v>210</v>
      </c>
      <c r="C122" s="22">
        <v>0</v>
      </c>
      <c r="D122" s="22">
        <v>0.17899999999999999</v>
      </c>
    </row>
    <row r="123" spans="2:4" x14ac:dyDescent="0.2">
      <c r="B123" s="20" t="s">
        <v>211</v>
      </c>
      <c r="C123" s="22">
        <v>0</v>
      </c>
      <c r="D123" s="22">
        <v>0.26500000000000001</v>
      </c>
    </row>
    <row r="124" spans="2:4" x14ac:dyDescent="0.2">
      <c r="B124" s="20" t="s">
        <v>212</v>
      </c>
      <c r="C124" s="22">
        <v>0</v>
      </c>
      <c r="D124" s="22">
        <v>0.20799999999999999</v>
      </c>
    </row>
    <row r="125" spans="2:4" x14ac:dyDescent="0.2">
      <c r="B125" s="20" t="s">
        <v>213</v>
      </c>
      <c r="C125" s="22">
        <v>0</v>
      </c>
      <c r="D125" s="22">
        <v>0.19600000000000001</v>
      </c>
    </row>
    <row r="126" spans="2:4" x14ac:dyDescent="0.2">
      <c r="B126" s="20" t="s">
        <v>214</v>
      </c>
      <c r="C126" s="22">
        <v>0</v>
      </c>
      <c r="D126" s="22">
        <v>0.27700000000000002</v>
      </c>
    </row>
    <row r="127" spans="2:4" ht="12" customHeight="1" x14ac:dyDescent="0.2">
      <c r="B127" s="20" t="s">
        <v>215</v>
      </c>
      <c r="C127" s="22">
        <v>0</v>
      </c>
      <c r="D127" s="22">
        <v>0.22</v>
      </c>
    </row>
    <row r="128" spans="2:4" x14ac:dyDescent="0.2">
      <c r="B128" s="20" t="s">
        <v>216</v>
      </c>
      <c r="C128" s="22">
        <v>0</v>
      </c>
      <c r="D128" s="22">
        <v>0.20799999999999999</v>
      </c>
    </row>
    <row r="129" spans="2:4" x14ac:dyDescent="0.2">
      <c r="B129" s="20" t="s">
        <v>217</v>
      </c>
      <c r="C129" s="22">
        <v>0</v>
      </c>
      <c r="D129" s="22">
        <v>0.30499999999999999</v>
      </c>
    </row>
    <row r="130" spans="2:4" x14ac:dyDescent="0.2">
      <c r="B130" s="20" t="s">
        <v>218</v>
      </c>
      <c r="C130" s="22">
        <v>0</v>
      </c>
      <c r="D130" s="22">
        <v>0.248</v>
      </c>
    </row>
    <row r="131" spans="2:4" x14ac:dyDescent="0.2">
      <c r="B131" s="20" t="s">
        <v>219</v>
      </c>
      <c r="C131" s="22">
        <v>0</v>
      </c>
      <c r="D131" s="22">
        <v>0.23599999999999999</v>
      </c>
    </row>
    <row r="132" spans="2:4" x14ac:dyDescent="0.2">
      <c r="B132" s="20" t="s">
        <v>220</v>
      </c>
      <c r="C132" s="22">
        <v>0</v>
      </c>
      <c r="D132" s="22">
        <v>0.313</v>
      </c>
    </row>
    <row r="133" spans="2:4" x14ac:dyDescent="0.2">
      <c r="B133" s="20" t="s">
        <v>221</v>
      </c>
      <c r="C133" s="22">
        <v>0</v>
      </c>
      <c r="D133" s="22">
        <v>0.25600000000000001</v>
      </c>
    </row>
    <row r="134" spans="2:4" x14ac:dyDescent="0.2">
      <c r="B134" s="20" t="s">
        <v>222</v>
      </c>
      <c r="C134" s="22">
        <v>0</v>
      </c>
      <c r="D134" s="22">
        <v>0.24399999999999999</v>
      </c>
    </row>
    <row r="135" spans="2:4" x14ac:dyDescent="0.2">
      <c r="B135" s="20" t="s">
        <v>241</v>
      </c>
      <c r="C135" s="22">
        <v>0</v>
      </c>
      <c r="D135" s="12">
        <v>0.23799999999999999</v>
      </c>
    </row>
    <row r="136" spans="2:4" x14ac:dyDescent="0.2">
      <c r="B136" s="20" t="s">
        <v>242</v>
      </c>
      <c r="C136" s="22">
        <v>0</v>
      </c>
      <c r="D136" s="12">
        <v>0.18099999999999999</v>
      </c>
    </row>
    <row r="137" spans="2:4" x14ac:dyDescent="0.2">
      <c r="B137" s="20" t="s">
        <v>243</v>
      </c>
      <c r="C137" s="22">
        <v>0</v>
      </c>
      <c r="D137" s="12">
        <v>0.16900000000000001</v>
      </c>
    </row>
    <row r="138" spans="2:4" x14ac:dyDescent="0.2">
      <c r="B138" s="20" t="s">
        <v>244</v>
      </c>
      <c r="C138" s="22">
        <v>0</v>
      </c>
      <c r="D138" s="12">
        <v>0.248</v>
      </c>
    </row>
    <row r="139" spans="2:4" x14ac:dyDescent="0.2">
      <c r="B139" s="20" t="s">
        <v>245</v>
      </c>
      <c r="C139" s="22">
        <v>0</v>
      </c>
      <c r="D139" s="12">
        <v>0.191</v>
      </c>
    </row>
    <row r="140" spans="2:4" x14ac:dyDescent="0.2">
      <c r="B140" s="20" t="s">
        <v>246</v>
      </c>
      <c r="C140" s="22">
        <v>0</v>
      </c>
      <c r="D140" s="12">
        <v>0.17899999999999999</v>
      </c>
    </row>
    <row r="141" spans="2:4" x14ac:dyDescent="0.2">
      <c r="B141" s="20" t="s">
        <v>247</v>
      </c>
      <c r="C141" s="22">
        <v>0</v>
      </c>
      <c r="D141" s="12">
        <v>0.26500000000000001</v>
      </c>
    </row>
    <row r="142" spans="2:4" x14ac:dyDescent="0.2">
      <c r="B142" s="20" t="s">
        <v>248</v>
      </c>
      <c r="C142" s="22">
        <v>0</v>
      </c>
      <c r="D142" s="12">
        <v>0.20799999999999999</v>
      </c>
    </row>
    <row r="143" spans="2:4" x14ac:dyDescent="0.2">
      <c r="B143" s="20" t="s">
        <v>249</v>
      </c>
      <c r="C143" s="22">
        <v>0</v>
      </c>
      <c r="D143" s="12">
        <v>0.19600000000000001</v>
      </c>
    </row>
    <row r="144" spans="2:4" x14ac:dyDescent="0.2">
      <c r="B144" s="20" t="s">
        <v>250</v>
      </c>
      <c r="C144" s="22">
        <v>0</v>
      </c>
      <c r="D144" s="12">
        <v>0.27700000000000002</v>
      </c>
    </row>
    <row r="145" spans="2:4" x14ac:dyDescent="0.2">
      <c r="B145" s="20" t="s">
        <v>251</v>
      </c>
      <c r="C145" s="22">
        <v>0</v>
      </c>
      <c r="D145" s="12">
        <v>0.22</v>
      </c>
    </row>
    <row r="146" spans="2:4" x14ac:dyDescent="0.2">
      <c r="B146" s="20" t="s">
        <v>252</v>
      </c>
      <c r="C146" s="22">
        <v>0</v>
      </c>
      <c r="D146" s="12">
        <v>0.20799999999999999</v>
      </c>
    </row>
    <row r="147" spans="2:4" x14ac:dyDescent="0.2">
      <c r="B147" s="20" t="s">
        <v>253</v>
      </c>
      <c r="C147" s="22">
        <v>0</v>
      </c>
      <c r="D147" s="12">
        <v>0.30499999999999999</v>
      </c>
    </row>
    <row r="148" spans="2:4" x14ac:dyDescent="0.2">
      <c r="B148" s="20" t="s">
        <v>254</v>
      </c>
      <c r="C148" s="22">
        <v>0</v>
      </c>
      <c r="D148" s="12">
        <v>0.248</v>
      </c>
    </row>
    <row r="149" spans="2:4" x14ac:dyDescent="0.2">
      <c r="B149" s="20" t="s">
        <v>255</v>
      </c>
      <c r="C149" s="22">
        <v>0</v>
      </c>
      <c r="D149" s="12">
        <v>0.23599999999999999</v>
      </c>
    </row>
    <row r="150" spans="2:4" x14ac:dyDescent="0.2">
      <c r="B150" s="20" t="s">
        <v>256</v>
      </c>
      <c r="C150" s="22">
        <v>0</v>
      </c>
      <c r="D150" s="12">
        <v>0.313</v>
      </c>
    </row>
    <row r="151" spans="2:4" x14ac:dyDescent="0.2">
      <c r="B151" s="20" t="s">
        <v>257</v>
      </c>
      <c r="C151" s="22">
        <v>0</v>
      </c>
      <c r="D151" s="12">
        <v>0.25600000000000001</v>
      </c>
    </row>
    <row r="152" spans="2:4" x14ac:dyDescent="0.2">
      <c r="B152" s="20" t="s">
        <v>258</v>
      </c>
      <c r="C152" s="22">
        <v>0</v>
      </c>
      <c r="D152" s="12">
        <v>0.24399999999999999</v>
      </c>
    </row>
    <row r="153" spans="2:4" x14ac:dyDescent="0.2">
      <c r="B153" s="20" t="s">
        <v>155</v>
      </c>
      <c r="C153" s="22">
        <v>0</v>
      </c>
      <c r="D153" s="22">
        <v>0.16</v>
      </c>
    </row>
    <row r="154" spans="2:4" x14ac:dyDescent="0.2">
      <c r="B154" s="20" t="s">
        <v>160</v>
      </c>
      <c r="C154" s="22">
        <v>0</v>
      </c>
      <c r="D154" s="22">
        <v>0.13800000000000001</v>
      </c>
    </row>
    <row r="155" spans="2:4" x14ac:dyDescent="0.2">
      <c r="B155" s="20" t="s">
        <v>156</v>
      </c>
      <c r="C155" s="22">
        <v>0</v>
      </c>
      <c r="D155" s="22">
        <v>0.218</v>
      </c>
    </row>
    <row r="156" spans="2:4" x14ac:dyDescent="0.2">
      <c r="B156" s="20" t="s">
        <v>161</v>
      </c>
      <c r="C156" s="22">
        <v>0</v>
      </c>
      <c r="D156" s="22">
        <v>0.20100000000000001</v>
      </c>
    </row>
    <row r="157" spans="2:4" x14ac:dyDescent="0.2">
      <c r="B157" s="20" t="s">
        <v>157</v>
      </c>
      <c r="C157" s="22">
        <v>0</v>
      </c>
      <c r="D157" s="22">
        <v>0.27300000000000002</v>
      </c>
    </row>
    <row r="158" spans="2:4" x14ac:dyDescent="0.2">
      <c r="B158" s="20" t="s">
        <v>162</v>
      </c>
      <c r="C158" s="22">
        <v>0</v>
      </c>
      <c r="D158" s="22">
        <v>0.25600000000000001</v>
      </c>
    </row>
    <row r="159" spans="2:4" x14ac:dyDescent="0.2">
      <c r="B159" s="20" t="s">
        <v>158</v>
      </c>
      <c r="C159" s="22">
        <v>0</v>
      </c>
      <c r="D159" s="22">
        <v>0.41899999999999998</v>
      </c>
    </row>
    <row r="160" spans="2:4" x14ac:dyDescent="0.2">
      <c r="B160" s="20" t="s">
        <v>163</v>
      </c>
      <c r="C160" s="22">
        <v>0</v>
      </c>
      <c r="D160" s="22">
        <v>0.40200000000000002</v>
      </c>
    </row>
    <row r="161" spans="2:4" x14ac:dyDescent="0.2">
      <c r="B161" s="20" t="s">
        <v>582</v>
      </c>
      <c r="C161" s="22">
        <v>0</v>
      </c>
      <c r="D161" s="22">
        <v>0.124</v>
      </c>
    </row>
    <row r="162" spans="2:4" x14ac:dyDescent="0.2">
      <c r="B162" s="20" t="s">
        <v>583</v>
      </c>
      <c r="C162" s="22">
        <v>0</v>
      </c>
      <c r="D162" s="22">
        <v>0.182</v>
      </c>
    </row>
    <row r="163" spans="2:4" x14ac:dyDescent="0.2">
      <c r="B163" s="20" t="s">
        <v>584</v>
      </c>
      <c r="C163" s="22">
        <v>0</v>
      </c>
      <c r="D163" s="22">
        <v>0.19500000000000001</v>
      </c>
    </row>
    <row r="164" spans="2:4" x14ac:dyDescent="0.2">
      <c r="B164" s="20" t="s">
        <v>585</v>
      </c>
      <c r="C164" s="22">
        <v>0</v>
      </c>
      <c r="D164" s="22">
        <v>0.29099999999999998</v>
      </c>
    </row>
    <row r="165" spans="2:4" x14ac:dyDescent="0.2">
      <c r="B165" s="20" t="s">
        <v>586</v>
      </c>
      <c r="C165" s="22">
        <v>0</v>
      </c>
      <c r="D165" s="22">
        <v>0.28000000000000003</v>
      </c>
    </row>
    <row r="166" spans="2:4" x14ac:dyDescent="0.2">
      <c r="B166" s="20" t="s">
        <v>587</v>
      </c>
      <c r="C166" s="22">
        <v>0</v>
      </c>
      <c r="D166" s="22">
        <v>0.32600000000000001</v>
      </c>
    </row>
    <row r="167" spans="2:4" x14ac:dyDescent="0.2">
      <c r="B167" s="20" t="s">
        <v>588</v>
      </c>
      <c r="C167" s="22">
        <v>0</v>
      </c>
      <c r="D167" s="22">
        <v>0.38400000000000001</v>
      </c>
    </row>
    <row r="168" spans="2:4" x14ac:dyDescent="0.2">
      <c r="B168" s="20" t="s">
        <v>589</v>
      </c>
      <c r="C168" s="22">
        <v>0</v>
      </c>
      <c r="D168" s="22">
        <v>0.47399999999999998</v>
      </c>
    </row>
    <row r="169" spans="2:4" x14ac:dyDescent="0.2">
      <c r="B169" s="20" t="s">
        <v>590</v>
      </c>
      <c r="C169" s="22">
        <v>0</v>
      </c>
      <c r="D169" s="22">
        <v>0.36499999999999999</v>
      </c>
    </row>
    <row r="170" spans="2:4" x14ac:dyDescent="0.2">
      <c r="B170" s="20" t="s">
        <v>591</v>
      </c>
      <c r="C170" s="22">
        <v>0</v>
      </c>
      <c r="D170" s="22">
        <v>0.39300000000000002</v>
      </c>
    </row>
    <row r="171" spans="2:4" x14ac:dyDescent="0.2">
      <c r="B171" s="20" t="s">
        <v>592</v>
      </c>
      <c r="C171" s="22">
        <v>0</v>
      </c>
      <c r="D171" s="22">
        <v>0.42699999999999999</v>
      </c>
    </row>
    <row r="172" spans="2:4" x14ac:dyDescent="0.2">
      <c r="B172" s="20" t="s">
        <v>593</v>
      </c>
      <c r="C172" s="22">
        <v>0</v>
      </c>
      <c r="D172" s="22">
        <v>0.52500000000000002</v>
      </c>
    </row>
    <row r="203" spans="2:4" ht="15.75" x14ac:dyDescent="0.25">
      <c r="B203" s="220" t="s">
        <v>127</v>
      </c>
      <c r="C203" s="220"/>
      <c r="D203" s="220"/>
    </row>
    <row r="204" spans="2:4" x14ac:dyDescent="0.2">
      <c r="B204" s="217"/>
      <c r="C204" s="217"/>
      <c r="D204" s="217"/>
    </row>
    <row r="205" spans="2:4" x14ac:dyDescent="0.2">
      <c r="B205" s="19" t="s">
        <v>28</v>
      </c>
      <c r="C205" s="21" t="s">
        <v>3</v>
      </c>
      <c r="D205" s="21" t="s">
        <v>4</v>
      </c>
    </row>
    <row r="206" spans="2:4" ht="12" customHeight="1" x14ac:dyDescent="0.2">
      <c r="B206" s="20" t="s">
        <v>745</v>
      </c>
      <c r="C206" s="22">
        <v>0</v>
      </c>
      <c r="D206" s="22">
        <v>2.1999999999999999E-2</v>
      </c>
    </row>
    <row r="207" spans="2:4" ht="12" customHeight="1" x14ac:dyDescent="0.2">
      <c r="B207" s="3" t="s">
        <v>746</v>
      </c>
      <c r="C207" s="22">
        <v>0</v>
      </c>
      <c r="D207" s="22">
        <v>0.03</v>
      </c>
    </row>
    <row r="208" spans="2:4" x14ac:dyDescent="0.2">
      <c r="B208" s="20" t="s">
        <v>747</v>
      </c>
      <c r="C208" s="22">
        <v>0</v>
      </c>
      <c r="D208" s="22">
        <v>0.06</v>
      </c>
    </row>
    <row r="209" spans="2:4" x14ac:dyDescent="0.2">
      <c r="B209" s="20" t="s">
        <v>748</v>
      </c>
      <c r="C209" s="22">
        <v>0</v>
      </c>
      <c r="D209" s="22">
        <v>8.5999999999999993E-2</v>
      </c>
    </row>
    <row r="210" spans="2:4" x14ac:dyDescent="0.2">
      <c r="B210" s="20" t="s">
        <v>749</v>
      </c>
      <c r="C210" s="22">
        <v>0</v>
      </c>
      <c r="D210" s="22">
        <v>0.125</v>
      </c>
    </row>
    <row r="211" spans="2:4" x14ac:dyDescent="0.2">
      <c r="B211" s="20" t="s">
        <v>750</v>
      </c>
      <c r="C211" s="22">
        <v>0</v>
      </c>
      <c r="D211" s="22">
        <v>0.185</v>
      </c>
    </row>
    <row r="212" spans="2:4" x14ac:dyDescent="0.2">
      <c r="B212" s="20" t="s">
        <v>751</v>
      </c>
      <c r="C212" s="22">
        <v>0</v>
      </c>
      <c r="D212" s="22">
        <v>2.1999999999999999E-2</v>
      </c>
    </row>
    <row r="213" spans="2:4" x14ac:dyDescent="0.2">
      <c r="B213" s="20" t="s">
        <v>752</v>
      </c>
      <c r="C213" s="22">
        <v>0</v>
      </c>
      <c r="D213" s="22">
        <v>0.03</v>
      </c>
    </row>
    <row r="214" spans="2:4" ht="12" customHeight="1" x14ac:dyDescent="0.2">
      <c r="B214" s="20" t="s">
        <v>753</v>
      </c>
      <c r="C214" s="22">
        <v>0</v>
      </c>
      <c r="D214" s="22">
        <v>0.06</v>
      </c>
    </row>
    <row r="215" spans="2:4" ht="12" customHeight="1" x14ac:dyDescent="0.2">
      <c r="B215" s="20" t="s">
        <v>754</v>
      </c>
      <c r="C215" s="22">
        <v>0</v>
      </c>
      <c r="D215" s="22">
        <v>8.5999999999999993E-2</v>
      </c>
    </row>
    <row r="216" spans="2:4" x14ac:dyDescent="0.2">
      <c r="B216" s="20" t="s">
        <v>755</v>
      </c>
      <c r="C216" s="22">
        <v>0</v>
      </c>
      <c r="D216" s="22">
        <v>0.125</v>
      </c>
    </row>
    <row r="217" spans="2:4" x14ac:dyDescent="0.2">
      <c r="B217" s="20" t="s">
        <v>756</v>
      </c>
      <c r="C217" s="22">
        <v>0</v>
      </c>
      <c r="D217" s="22">
        <v>0.185</v>
      </c>
    </row>
    <row r="218" spans="2:4" x14ac:dyDescent="0.2">
      <c r="B218" s="20" t="s">
        <v>390</v>
      </c>
      <c r="C218" s="22">
        <v>0</v>
      </c>
      <c r="D218" s="22">
        <v>4.2000000000000003E-2</v>
      </c>
    </row>
    <row r="219" spans="2:4" x14ac:dyDescent="0.2">
      <c r="B219" s="20" t="s">
        <v>391</v>
      </c>
      <c r="C219" s="22">
        <v>0</v>
      </c>
      <c r="D219" s="22">
        <v>5.8000000000000003E-2</v>
      </c>
    </row>
    <row r="220" spans="2:4" x14ac:dyDescent="0.2">
      <c r="B220" s="20" t="s">
        <v>392</v>
      </c>
      <c r="C220" s="22">
        <v>0</v>
      </c>
      <c r="D220" s="22">
        <v>9.7000000000000003E-2</v>
      </c>
    </row>
    <row r="221" spans="2:4" ht="12" customHeight="1" x14ac:dyDescent="0.2">
      <c r="B221" s="20" t="s">
        <v>393</v>
      </c>
      <c r="C221" s="22">
        <v>0</v>
      </c>
      <c r="D221" s="22">
        <v>0.11600000000000001</v>
      </c>
    </row>
    <row r="222" spans="2:4" ht="12" customHeight="1" x14ac:dyDescent="0.2">
      <c r="B222" s="20" t="s">
        <v>394</v>
      </c>
      <c r="C222" s="22">
        <v>0</v>
      </c>
      <c r="D222" s="22">
        <v>0.161</v>
      </c>
    </row>
    <row r="223" spans="2:4" x14ac:dyDescent="0.2">
      <c r="B223" s="20" t="s">
        <v>395</v>
      </c>
      <c r="C223" s="22">
        <v>0</v>
      </c>
      <c r="D223" s="22">
        <v>0.21299999999999999</v>
      </c>
    </row>
    <row r="224" spans="2:4" x14ac:dyDescent="0.2">
      <c r="B224" s="20" t="s">
        <v>396</v>
      </c>
      <c r="C224" s="22">
        <v>0</v>
      </c>
      <c r="D224" s="22">
        <v>0.12</v>
      </c>
    </row>
    <row r="225" spans="2:4" x14ac:dyDescent="0.2">
      <c r="B225" s="20" t="s">
        <v>397</v>
      </c>
      <c r="C225" s="22">
        <v>0</v>
      </c>
      <c r="D225" s="22">
        <v>0.12</v>
      </c>
    </row>
    <row r="226" spans="2:4" x14ac:dyDescent="0.2">
      <c r="B226" s="20" t="s">
        <v>398</v>
      </c>
      <c r="C226" s="22">
        <v>0</v>
      </c>
      <c r="D226" s="22">
        <v>0.2</v>
      </c>
    </row>
    <row r="227" spans="2:4" x14ac:dyDescent="0.2">
      <c r="B227" s="20" t="s">
        <v>399</v>
      </c>
      <c r="C227" s="22">
        <v>0</v>
      </c>
      <c r="D227" s="22">
        <v>0.22</v>
      </c>
    </row>
    <row r="228" spans="2:4" x14ac:dyDescent="0.2">
      <c r="B228" s="20" t="s">
        <v>400</v>
      </c>
      <c r="C228" s="22">
        <v>0</v>
      </c>
      <c r="D228" s="22">
        <v>0.28999999999999998</v>
      </c>
    </row>
    <row r="229" spans="2:4" x14ac:dyDescent="0.2">
      <c r="B229" s="20" t="s">
        <v>401</v>
      </c>
      <c r="C229" s="22">
        <v>0</v>
      </c>
      <c r="D229" s="22">
        <v>0.32100000000000001</v>
      </c>
    </row>
    <row r="230" spans="2:4" x14ac:dyDescent="0.2">
      <c r="B230" s="20" t="s">
        <v>402</v>
      </c>
      <c r="C230" s="22">
        <v>0</v>
      </c>
      <c r="D230" s="22">
        <v>0.17</v>
      </c>
    </row>
    <row r="231" spans="2:4" x14ac:dyDescent="0.2">
      <c r="B231" s="20" t="s">
        <v>403</v>
      </c>
      <c r="C231" s="22">
        <v>0</v>
      </c>
      <c r="D231" s="22">
        <v>4.7E-2</v>
      </c>
    </row>
    <row r="232" spans="2:4" x14ac:dyDescent="0.2">
      <c r="B232" s="20" t="s">
        <v>404</v>
      </c>
      <c r="C232" s="22">
        <v>0</v>
      </c>
      <c r="D232" s="22">
        <v>6.4000000000000001E-2</v>
      </c>
    </row>
    <row r="233" spans="2:4" x14ac:dyDescent="0.2">
      <c r="B233" s="20" t="s">
        <v>405</v>
      </c>
      <c r="C233" s="22">
        <v>0</v>
      </c>
      <c r="D233" s="22">
        <v>0.113</v>
      </c>
    </row>
    <row r="234" spans="2:4" x14ac:dyDescent="0.2">
      <c r="B234" s="20" t="s">
        <v>406</v>
      </c>
      <c r="C234" s="22">
        <v>0</v>
      </c>
      <c r="D234" s="22">
        <v>0.14499999999999999</v>
      </c>
    </row>
    <row r="235" spans="2:4" x14ac:dyDescent="0.2">
      <c r="B235" s="20" t="s">
        <v>407</v>
      </c>
      <c r="C235" s="22">
        <v>0</v>
      </c>
      <c r="D235" s="22">
        <v>0.17799999999999999</v>
      </c>
    </row>
    <row r="236" spans="2:4" x14ac:dyDescent="0.2">
      <c r="B236" s="20" t="s">
        <v>408</v>
      </c>
      <c r="C236" s="22">
        <v>0</v>
      </c>
      <c r="D236" s="22">
        <v>0.105</v>
      </c>
    </row>
    <row r="237" spans="2:4" x14ac:dyDescent="0.2">
      <c r="B237" s="20" t="s">
        <v>409</v>
      </c>
      <c r="C237" s="22">
        <v>0</v>
      </c>
      <c r="D237" s="22">
        <v>0.13</v>
      </c>
    </row>
    <row r="238" spans="2:4" x14ac:dyDescent="0.2">
      <c r="B238" s="20" t="s">
        <v>410</v>
      </c>
      <c r="C238" s="22">
        <v>0</v>
      </c>
      <c r="D238" s="22">
        <v>0.20300000000000001</v>
      </c>
    </row>
    <row r="239" spans="2:4" x14ac:dyDescent="0.2">
      <c r="B239" s="20" t="s">
        <v>411</v>
      </c>
      <c r="C239" s="22">
        <v>0</v>
      </c>
      <c r="D239" s="22">
        <v>0.24299999999999999</v>
      </c>
    </row>
    <row r="240" spans="2:4" x14ac:dyDescent="0.2">
      <c r="B240" s="20" t="s">
        <v>412</v>
      </c>
      <c r="C240" s="22">
        <v>0</v>
      </c>
      <c r="D240" s="22">
        <v>0.31</v>
      </c>
    </row>
    <row r="241" spans="2:4" x14ac:dyDescent="0.2">
      <c r="B241" s="20" t="s">
        <v>413</v>
      </c>
      <c r="C241" s="22">
        <v>0</v>
      </c>
      <c r="D241" s="22">
        <v>0.124</v>
      </c>
    </row>
    <row r="242" spans="2:4" ht="12" customHeight="1" x14ac:dyDescent="0.2">
      <c r="B242" s="20" t="s">
        <v>414</v>
      </c>
      <c r="C242" s="22">
        <v>0</v>
      </c>
      <c r="D242" s="22">
        <v>0.124</v>
      </c>
    </row>
    <row r="243" spans="2:4" ht="12" customHeight="1" x14ac:dyDescent="0.2">
      <c r="B243" s="20" t="s">
        <v>415</v>
      </c>
      <c r="C243" s="22">
        <v>0</v>
      </c>
      <c r="D243" s="22">
        <v>0.13900000000000001</v>
      </c>
    </row>
    <row r="244" spans="2:4" x14ac:dyDescent="0.2">
      <c r="B244" s="20" t="s">
        <v>416</v>
      </c>
      <c r="C244" s="22">
        <v>0</v>
      </c>
      <c r="D244" s="22">
        <v>0.20499999999999999</v>
      </c>
    </row>
    <row r="245" spans="2:4" x14ac:dyDescent="0.2">
      <c r="B245" s="20" t="s">
        <v>417</v>
      </c>
      <c r="C245" s="22">
        <v>0</v>
      </c>
      <c r="D245" s="22">
        <v>0.21199999999999999</v>
      </c>
    </row>
    <row r="246" spans="2:4" x14ac:dyDescent="0.2">
      <c r="B246" s="20" t="s">
        <v>418</v>
      </c>
      <c r="C246" s="22">
        <v>0</v>
      </c>
      <c r="D246" s="22">
        <v>0.124</v>
      </c>
    </row>
    <row r="247" spans="2:4" x14ac:dyDescent="0.2">
      <c r="B247" s="20" t="s">
        <v>419</v>
      </c>
      <c r="C247" s="22">
        <v>0</v>
      </c>
      <c r="D247" s="22">
        <v>0.124</v>
      </c>
    </row>
    <row r="248" spans="2:4" x14ac:dyDescent="0.2">
      <c r="B248" s="20" t="s">
        <v>420</v>
      </c>
      <c r="C248" s="22">
        <v>0</v>
      </c>
      <c r="D248" s="22">
        <v>0.21199999999999999</v>
      </c>
    </row>
    <row r="249" spans="2:4" x14ac:dyDescent="0.2">
      <c r="B249" s="20" t="s">
        <v>421</v>
      </c>
      <c r="C249" s="22">
        <v>0</v>
      </c>
      <c r="D249" s="22">
        <v>0.28299999999999997</v>
      </c>
    </row>
    <row r="250" spans="2:4" x14ac:dyDescent="0.2">
      <c r="B250" s="20" t="s">
        <v>422</v>
      </c>
      <c r="C250" s="22">
        <v>0</v>
      </c>
      <c r="D250" s="22">
        <v>0.313</v>
      </c>
    </row>
    <row r="251" spans="2:4" x14ac:dyDescent="0.2">
      <c r="B251" s="20" t="s">
        <v>420</v>
      </c>
      <c r="C251" s="22">
        <v>0</v>
      </c>
      <c r="D251" s="22">
        <v>0.17</v>
      </c>
    </row>
    <row r="252" spans="2:4" x14ac:dyDescent="0.2">
      <c r="B252" s="20" t="s">
        <v>665</v>
      </c>
      <c r="C252" s="22">
        <v>0</v>
      </c>
      <c r="D252" s="22">
        <v>0.16400000000000001</v>
      </c>
    </row>
    <row r="253" spans="2:4" x14ac:dyDescent="0.2">
      <c r="B253" s="20" t="s">
        <v>666</v>
      </c>
      <c r="C253" s="22">
        <v>0</v>
      </c>
      <c r="D253" s="22">
        <v>0.16400000000000001</v>
      </c>
    </row>
    <row r="254" spans="2:4" x14ac:dyDescent="0.2">
      <c r="B254" s="20" t="s">
        <v>423</v>
      </c>
      <c r="C254" s="22">
        <v>0</v>
      </c>
      <c r="D254" s="22">
        <v>7.8E-2</v>
      </c>
    </row>
    <row r="255" spans="2:4" x14ac:dyDescent="0.2">
      <c r="B255" s="20" t="s">
        <v>424</v>
      </c>
      <c r="C255" s="22">
        <v>0</v>
      </c>
      <c r="D255" s="22">
        <v>9.6000000000000002E-2</v>
      </c>
    </row>
    <row r="256" spans="2:4" x14ac:dyDescent="0.2">
      <c r="B256" s="20" t="s">
        <v>425</v>
      </c>
      <c r="C256" s="22">
        <v>0</v>
      </c>
      <c r="D256" s="22">
        <v>0.13700000000000001</v>
      </c>
    </row>
    <row r="257" spans="2:4" x14ac:dyDescent="0.2">
      <c r="B257" s="20" t="s">
        <v>426</v>
      </c>
      <c r="C257" s="22">
        <v>0</v>
      </c>
      <c r="D257" s="22">
        <v>0.18</v>
      </c>
    </row>
    <row r="258" spans="2:4" x14ac:dyDescent="0.2">
      <c r="B258" s="20" t="s">
        <v>427</v>
      </c>
      <c r="C258" s="22">
        <v>0</v>
      </c>
      <c r="D258" s="22">
        <v>0.224</v>
      </c>
    </row>
    <row r="259" spans="2:4" x14ac:dyDescent="0.2">
      <c r="B259" s="20" t="s">
        <v>428</v>
      </c>
      <c r="C259" s="22">
        <v>0</v>
      </c>
      <c r="D259" s="22">
        <v>0.12</v>
      </c>
    </row>
    <row r="260" spans="2:4" ht="12" customHeight="1" x14ac:dyDescent="0.2">
      <c r="B260" s="20" t="s">
        <v>429</v>
      </c>
      <c r="C260" s="22">
        <v>0</v>
      </c>
      <c r="D260" s="22">
        <v>0.12</v>
      </c>
    </row>
    <row r="261" spans="2:4" ht="12" customHeight="1" x14ac:dyDescent="0.2">
      <c r="B261" s="20" t="s">
        <v>430</v>
      </c>
      <c r="C261" s="22">
        <v>0</v>
      </c>
      <c r="D261" s="22">
        <v>0.2</v>
      </c>
    </row>
    <row r="262" spans="2:4" x14ac:dyDescent="0.2">
      <c r="B262" s="20" t="s">
        <v>431</v>
      </c>
      <c r="C262" s="22">
        <v>0</v>
      </c>
      <c r="D262" s="22">
        <v>0.22</v>
      </c>
    </row>
    <row r="263" spans="2:4" x14ac:dyDescent="0.2">
      <c r="B263" s="20" t="s">
        <v>432</v>
      </c>
      <c r="C263" s="22">
        <v>0</v>
      </c>
      <c r="D263" s="22">
        <v>0.28999999999999998</v>
      </c>
    </row>
    <row r="264" spans="2:4" x14ac:dyDescent="0.2">
      <c r="B264" s="20" t="s">
        <v>433</v>
      </c>
      <c r="C264" s="22">
        <v>0</v>
      </c>
      <c r="D264" s="22">
        <v>0.14799999999999999</v>
      </c>
    </row>
    <row r="265" spans="2:4" x14ac:dyDescent="0.2">
      <c r="B265" s="20" t="s">
        <v>434</v>
      </c>
      <c r="C265" s="22">
        <v>0</v>
      </c>
      <c r="D265" s="22">
        <v>0.28000000000000003</v>
      </c>
    </row>
    <row r="266" spans="2:4" x14ac:dyDescent="0.2">
      <c r="B266" s="20" t="s">
        <v>435</v>
      </c>
      <c r="C266" s="22">
        <v>0</v>
      </c>
      <c r="D266" s="22">
        <v>0.36</v>
      </c>
    </row>
    <row r="267" spans="2:4" x14ac:dyDescent="0.2">
      <c r="B267" s="20" t="s">
        <v>436</v>
      </c>
      <c r="C267" s="22">
        <v>0</v>
      </c>
      <c r="D267" s="22">
        <v>0.39700000000000002</v>
      </c>
    </row>
    <row r="268" spans="2:4" x14ac:dyDescent="0.2">
      <c r="B268" s="17" t="s">
        <v>134</v>
      </c>
      <c r="C268" s="23">
        <v>0</v>
      </c>
      <c r="D268" s="23">
        <v>6.0999999999999999E-2</v>
      </c>
    </row>
    <row r="269" spans="2:4" ht="12" customHeight="1" x14ac:dyDescent="0.2">
      <c r="B269" s="17" t="s">
        <v>135</v>
      </c>
      <c r="C269" s="23">
        <v>0</v>
      </c>
      <c r="D269" s="23">
        <v>0.10100000000000001</v>
      </c>
    </row>
    <row r="270" spans="2:4" ht="12" customHeight="1" x14ac:dyDescent="0.2">
      <c r="B270" s="17" t="s">
        <v>136</v>
      </c>
      <c r="C270" s="23">
        <v>0</v>
      </c>
      <c r="D270" s="23">
        <v>0.13100000000000001</v>
      </c>
    </row>
    <row r="271" spans="2:4" x14ac:dyDescent="0.2">
      <c r="B271" s="17" t="s">
        <v>137</v>
      </c>
      <c r="C271" s="23">
        <v>0</v>
      </c>
      <c r="D271" s="23">
        <v>0.14499999999999999</v>
      </c>
    </row>
    <row r="272" spans="2:4" x14ac:dyDescent="0.2">
      <c r="B272" s="17" t="s">
        <v>138</v>
      </c>
      <c r="C272" s="23">
        <v>0</v>
      </c>
      <c r="D272" s="23">
        <v>0.17599999999999999</v>
      </c>
    </row>
    <row r="273" spans="2:4" x14ac:dyDescent="0.2">
      <c r="B273" s="17" t="s">
        <v>139</v>
      </c>
      <c r="C273" s="23">
        <v>0</v>
      </c>
      <c r="D273" s="23">
        <v>0.19600000000000001</v>
      </c>
    </row>
    <row r="274" spans="2:4" x14ac:dyDescent="0.2">
      <c r="B274" s="17" t="s">
        <v>175</v>
      </c>
      <c r="C274" s="23">
        <v>0</v>
      </c>
      <c r="D274" s="23">
        <v>0.1</v>
      </c>
    </row>
    <row r="275" spans="2:4" x14ac:dyDescent="0.2">
      <c r="B275" s="17" t="s">
        <v>176</v>
      </c>
      <c r="C275" s="23">
        <v>0</v>
      </c>
      <c r="D275" s="23">
        <v>0.13500000000000001</v>
      </c>
    </row>
    <row r="276" spans="2:4" x14ac:dyDescent="0.2">
      <c r="B276" s="17" t="s">
        <v>177</v>
      </c>
      <c r="C276" s="23">
        <v>0</v>
      </c>
      <c r="D276" s="23">
        <v>0.17100000000000001</v>
      </c>
    </row>
    <row r="277" spans="2:4" x14ac:dyDescent="0.2">
      <c r="B277" s="17" t="s">
        <v>178</v>
      </c>
      <c r="C277" s="23">
        <v>0</v>
      </c>
      <c r="D277" s="23">
        <v>0.19</v>
      </c>
    </row>
    <row r="278" spans="2:4" x14ac:dyDescent="0.2">
      <c r="B278" s="17" t="s">
        <v>179</v>
      </c>
      <c r="C278" s="23">
        <v>0</v>
      </c>
      <c r="D278" s="23">
        <v>0.21099999999999999</v>
      </c>
    </row>
    <row r="279" spans="2:4" x14ac:dyDescent="0.2">
      <c r="B279" s="17" t="s">
        <v>180</v>
      </c>
      <c r="C279" s="23">
        <v>0</v>
      </c>
      <c r="D279" s="23">
        <v>0.22500000000000001</v>
      </c>
    </row>
    <row r="280" spans="2:4" x14ac:dyDescent="0.2">
      <c r="B280" s="17" t="s">
        <v>140</v>
      </c>
      <c r="C280" s="23">
        <v>0</v>
      </c>
      <c r="D280" s="23">
        <v>0.151</v>
      </c>
    </row>
    <row r="281" spans="2:4" x14ac:dyDescent="0.2">
      <c r="B281" s="17" t="s">
        <v>141</v>
      </c>
      <c r="C281" s="23">
        <v>0</v>
      </c>
      <c r="D281" s="23">
        <v>0.161</v>
      </c>
    </row>
    <row r="282" spans="2:4" x14ac:dyDescent="0.2">
      <c r="B282" s="17" t="s">
        <v>142</v>
      </c>
      <c r="C282" s="23">
        <v>0</v>
      </c>
      <c r="D282" s="23">
        <v>0.17799999999999999</v>
      </c>
    </row>
    <row r="283" spans="2:4" x14ac:dyDescent="0.2">
      <c r="B283" s="17" t="s">
        <v>143</v>
      </c>
      <c r="C283" s="23">
        <v>0</v>
      </c>
      <c r="D283" s="23">
        <v>0.19</v>
      </c>
    </row>
    <row r="284" spans="2:4" x14ac:dyDescent="0.2">
      <c r="B284" s="17" t="s">
        <v>144</v>
      </c>
      <c r="C284" s="23">
        <v>0</v>
      </c>
      <c r="D284" s="23">
        <v>0.218</v>
      </c>
    </row>
    <row r="285" spans="2:4" x14ac:dyDescent="0.2">
      <c r="B285" s="17" t="s">
        <v>145</v>
      </c>
      <c r="C285" s="23">
        <v>0</v>
      </c>
      <c r="D285" s="23">
        <v>0.22600000000000001</v>
      </c>
    </row>
    <row r="286" spans="2:4" x14ac:dyDescent="0.2">
      <c r="B286" s="17" t="s">
        <v>181</v>
      </c>
      <c r="C286" s="23">
        <v>0</v>
      </c>
      <c r="D286" s="23">
        <v>0.151</v>
      </c>
    </row>
    <row r="287" spans="2:4" x14ac:dyDescent="0.2">
      <c r="B287" s="17" t="s">
        <v>182</v>
      </c>
      <c r="C287" s="23">
        <v>0</v>
      </c>
      <c r="D287" s="23">
        <v>0.161</v>
      </c>
    </row>
    <row r="288" spans="2:4" x14ac:dyDescent="0.2">
      <c r="B288" s="17" t="s">
        <v>183</v>
      </c>
      <c r="C288" s="23">
        <v>0</v>
      </c>
      <c r="D288" s="23">
        <v>0.17799999999999999</v>
      </c>
    </row>
    <row r="289" spans="2:4" ht="12" customHeight="1" x14ac:dyDescent="0.2">
      <c r="B289" s="17" t="s">
        <v>184</v>
      </c>
      <c r="C289" s="23">
        <v>0</v>
      </c>
      <c r="D289" s="23">
        <v>0.19</v>
      </c>
    </row>
    <row r="290" spans="2:4" ht="12" customHeight="1" x14ac:dyDescent="0.2">
      <c r="B290" s="17" t="s">
        <v>185</v>
      </c>
      <c r="C290" s="23">
        <v>0</v>
      </c>
      <c r="D290" s="23">
        <v>0.218</v>
      </c>
    </row>
    <row r="291" spans="2:4" x14ac:dyDescent="0.2">
      <c r="B291" s="17" t="s">
        <v>186</v>
      </c>
      <c r="C291" s="23">
        <v>0</v>
      </c>
      <c r="D291" s="23">
        <v>0.22600000000000001</v>
      </c>
    </row>
    <row r="292" spans="2:4" x14ac:dyDescent="0.2">
      <c r="B292" s="17" t="s">
        <v>171</v>
      </c>
      <c r="C292" s="23">
        <v>0</v>
      </c>
      <c r="D292" s="23">
        <v>0.11600000000000001</v>
      </c>
    </row>
    <row r="293" spans="2:4" x14ac:dyDescent="0.2">
      <c r="B293" s="17" t="s">
        <v>172</v>
      </c>
      <c r="C293" s="23">
        <v>0</v>
      </c>
      <c r="D293" s="23">
        <v>0.17199999999999999</v>
      </c>
    </row>
    <row r="294" spans="2:4" x14ac:dyDescent="0.2">
      <c r="B294" s="17" t="s">
        <v>173</v>
      </c>
      <c r="C294" s="23">
        <v>0</v>
      </c>
      <c r="D294" s="23">
        <v>0.23400000000000001</v>
      </c>
    </row>
    <row r="295" spans="2:4" x14ac:dyDescent="0.2">
      <c r="B295" s="17" t="s">
        <v>174</v>
      </c>
      <c r="C295" s="23">
        <v>0</v>
      </c>
      <c r="D295" s="23">
        <v>0.34699999999999998</v>
      </c>
    </row>
    <row r="296" spans="2:4" x14ac:dyDescent="0.2">
      <c r="B296" s="20" t="s">
        <v>437</v>
      </c>
      <c r="C296" s="22">
        <v>0</v>
      </c>
      <c r="D296" s="22">
        <v>4.2000000000000003E-2</v>
      </c>
    </row>
    <row r="297" spans="2:4" x14ac:dyDescent="0.2">
      <c r="B297" s="20" t="s">
        <v>438</v>
      </c>
      <c r="C297" s="22">
        <v>0</v>
      </c>
      <c r="D297" s="22">
        <v>5.8000000000000003E-2</v>
      </c>
    </row>
    <row r="298" spans="2:4" x14ac:dyDescent="0.2">
      <c r="B298" s="20" t="s">
        <v>439</v>
      </c>
      <c r="C298" s="22">
        <v>0</v>
      </c>
      <c r="D298" s="22">
        <v>9.7000000000000003E-2</v>
      </c>
    </row>
    <row r="299" spans="2:4" x14ac:dyDescent="0.2">
      <c r="B299" s="20" t="s">
        <v>440</v>
      </c>
      <c r="C299" s="22">
        <v>0</v>
      </c>
      <c r="D299" s="22">
        <v>0.11600000000000001</v>
      </c>
    </row>
    <row r="300" spans="2:4" ht="12" customHeight="1" x14ac:dyDescent="0.2">
      <c r="B300" s="20" t="s">
        <v>441</v>
      </c>
      <c r="C300" s="22">
        <v>0</v>
      </c>
      <c r="D300" s="22">
        <v>0.161</v>
      </c>
    </row>
    <row r="301" spans="2:4" ht="12" customHeight="1" x14ac:dyDescent="0.2">
      <c r="B301" s="20" t="s">
        <v>442</v>
      </c>
      <c r="C301" s="22">
        <v>0</v>
      </c>
      <c r="D301" s="22">
        <v>0.21299999999999999</v>
      </c>
    </row>
    <row r="302" spans="2:4" x14ac:dyDescent="0.2">
      <c r="B302" s="20" t="s">
        <v>443</v>
      </c>
      <c r="C302" s="22">
        <v>0</v>
      </c>
      <c r="D302" s="22">
        <v>0.12</v>
      </c>
    </row>
    <row r="303" spans="2:4" x14ac:dyDescent="0.2">
      <c r="B303" s="20" t="s">
        <v>444</v>
      </c>
      <c r="C303" s="22">
        <v>0</v>
      </c>
      <c r="D303" s="22">
        <v>0.12</v>
      </c>
    </row>
    <row r="304" spans="2:4" x14ac:dyDescent="0.2">
      <c r="B304" s="20" t="s">
        <v>445</v>
      </c>
      <c r="C304" s="22">
        <v>0</v>
      </c>
      <c r="D304" s="22">
        <v>0.2</v>
      </c>
    </row>
    <row r="305" spans="2:4" x14ac:dyDescent="0.2">
      <c r="B305" s="20" t="s">
        <v>446</v>
      </c>
      <c r="C305" s="22">
        <v>0</v>
      </c>
      <c r="D305" s="22">
        <v>0.22</v>
      </c>
    </row>
    <row r="306" spans="2:4" x14ac:dyDescent="0.2">
      <c r="B306" s="20" t="s">
        <v>447</v>
      </c>
      <c r="C306" s="22">
        <v>0</v>
      </c>
      <c r="D306" s="22">
        <v>0.28999999999999998</v>
      </c>
    </row>
    <row r="307" spans="2:4" x14ac:dyDescent="0.2">
      <c r="B307" s="20" t="s">
        <v>448</v>
      </c>
      <c r="C307" s="22">
        <v>0</v>
      </c>
      <c r="D307" s="22">
        <v>0.32100000000000001</v>
      </c>
    </row>
    <row r="308" spans="2:4" x14ac:dyDescent="0.2">
      <c r="B308" s="20" t="s">
        <v>449</v>
      </c>
      <c r="C308" s="22">
        <v>0</v>
      </c>
      <c r="D308" s="22">
        <v>0.17</v>
      </c>
    </row>
    <row r="309" spans="2:4" x14ac:dyDescent="0.2">
      <c r="B309" s="20" t="s">
        <v>450</v>
      </c>
      <c r="C309" s="22">
        <v>0</v>
      </c>
      <c r="D309" s="22">
        <v>4.7E-2</v>
      </c>
    </row>
    <row r="310" spans="2:4" x14ac:dyDescent="0.2">
      <c r="B310" s="20" t="s">
        <v>451</v>
      </c>
      <c r="C310" s="22">
        <v>0</v>
      </c>
      <c r="D310" s="22">
        <v>6.4000000000000001E-2</v>
      </c>
    </row>
    <row r="311" spans="2:4" x14ac:dyDescent="0.2">
      <c r="B311" s="20" t="s">
        <v>452</v>
      </c>
      <c r="C311" s="22">
        <v>0</v>
      </c>
      <c r="D311" s="22">
        <v>0.113</v>
      </c>
    </row>
    <row r="312" spans="2:4" x14ac:dyDescent="0.2">
      <c r="B312" s="20" t="s">
        <v>453</v>
      </c>
      <c r="C312" s="22">
        <v>0</v>
      </c>
      <c r="D312" s="22">
        <v>0.14499999999999999</v>
      </c>
    </row>
    <row r="313" spans="2:4" x14ac:dyDescent="0.2">
      <c r="B313" s="20" t="s">
        <v>454</v>
      </c>
      <c r="C313" s="22">
        <v>0</v>
      </c>
      <c r="D313" s="22">
        <v>0.17799999999999999</v>
      </c>
    </row>
    <row r="314" spans="2:4" x14ac:dyDescent="0.2">
      <c r="B314" s="20" t="s">
        <v>455</v>
      </c>
      <c r="C314" s="22">
        <v>0</v>
      </c>
      <c r="D314" s="22">
        <v>0.105</v>
      </c>
    </row>
    <row r="315" spans="2:4" x14ac:dyDescent="0.2">
      <c r="B315" s="20" t="s">
        <v>456</v>
      </c>
      <c r="C315" s="22">
        <v>0</v>
      </c>
      <c r="D315" s="22">
        <v>0.13</v>
      </c>
    </row>
    <row r="316" spans="2:4" x14ac:dyDescent="0.2">
      <c r="B316" s="20" t="s">
        <v>457</v>
      </c>
      <c r="C316" s="22">
        <v>0</v>
      </c>
      <c r="D316" s="22">
        <v>0.20300000000000001</v>
      </c>
    </row>
    <row r="317" spans="2:4" x14ac:dyDescent="0.2">
      <c r="B317" s="20" t="s">
        <v>458</v>
      </c>
      <c r="C317" s="22">
        <v>0</v>
      </c>
      <c r="D317" s="22">
        <v>0.24299999999999999</v>
      </c>
    </row>
    <row r="318" spans="2:4" x14ac:dyDescent="0.2">
      <c r="B318" s="20" t="s">
        <v>459</v>
      </c>
      <c r="C318" s="22">
        <v>0</v>
      </c>
      <c r="D318" s="22">
        <v>0.31</v>
      </c>
    </row>
    <row r="319" spans="2:4" x14ac:dyDescent="0.2">
      <c r="B319" s="20" t="s">
        <v>460</v>
      </c>
      <c r="C319" s="22">
        <v>0</v>
      </c>
      <c r="D319" s="22">
        <v>0.124</v>
      </c>
    </row>
    <row r="320" spans="2:4" x14ac:dyDescent="0.2">
      <c r="B320" s="20" t="s">
        <v>461</v>
      </c>
      <c r="C320" s="22">
        <v>0</v>
      </c>
      <c r="D320" s="22">
        <v>0.124</v>
      </c>
    </row>
    <row r="321" spans="2:4" x14ac:dyDescent="0.2">
      <c r="B321" s="20" t="s">
        <v>462</v>
      </c>
      <c r="C321" s="22">
        <v>0</v>
      </c>
      <c r="D321" s="22">
        <v>0.13900000000000001</v>
      </c>
    </row>
    <row r="322" spans="2:4" x14ac:dyDescent="0.2">
      <c r="B322" s="20" t="s">
        <v>463</v>
      </c>
      <c r="C322" s="22">
        <v>0</v>
      </c>
      <c r="D322" s="22">
        <v>0.20499999999999999</v>
      </c>
    </row>
    <row r="323" spans="2:4" x14ac:dyDescent="0.2">
      <c r="B323" s="20" t="s">
        <v>464</v>
      </c>
      <c r="C323" s="22">
        <v>0</v>
      </c>
      <c r="D323" s="22">
        <v>0.21199999999999999</v>
      </c>
    </row>
    <row r="324" spans="2:4" x14ac:dyDescent="0.2">
      <c r="B324" s="20" t="s">
        <v>465</v>
      </c>
      <c r="C324" s="22">
        <v>0</v>
      </c>
      <c r="D324" s="22">
        <v>0.124</v>
      </c>
    </row>
    <row r="325" spans="2:4" x14ac:dyDescent="0.2">
      <c r="B325" s="20" t="s">
        <v>466</v>
      </c>
      <c r="C325" s="22">
        <v>0</v>
      </c>
      <c r="D325" s="22">
        <v>0.124</v>
      </c>
    </row>
    <row r="326" spans="2:4" x14ac:dyDescent="0.2">
      <c r="B326" s="20" t="s">
        <v>467</v>
      </c>
      <c r="C326" s="22">
        <v>0</v>
      </c>
      <c r="D326" s="22">
        <v>0.21199999999999999</v>
      </c>
    </row>
    <row r="327" spans="2:4" x14ac:dyDescent="0.2">
      <c r="B327" s="20" t="s">
        <v>468</v>
      </c>
      <c r="C327" s="22">
        <v>0</v>
      </c>
      <c r="D327" s="22">
        <v>0.28299999999999997</v>
      </c>
    </row>
    <row r="328" spans="2:4" x14ac:dyDescent="0.2">
      <c r="B328" s="20" t="s">
        <v>469</v>
      </c>
      <c r="C328" s="22">
        <v>0</v>
      </c>
      <c r="D328" s="22">
        <v>0.313</v>
      </c>
    </row>
    <row r="329" spans="2:4" x14ac:dyDescent="0.2">
      <c r="B329" s="20" t="s">
        <v>470</v>
      </c>
      <c r="C329" s="22">
        <v>0</v>
      </c>
      <c r="D329" s="22">
        <v>0.17</v>
      </c>
    </row>
    <row r="330" spans="2:4" x14ac:dyDescent="0.2">
      <c r="B330" s="20" t="s">
        <v>471</v>
      </c>
      <c r="C330" s="22">
        <v>0</v>
      </c>
      <c r="D330" s="22">
        <v>0.16400000000000001</v>
      </c>
    </row>
    <row r="331" spans="2:4" x14ac:dyDescent="0.2">
      <c r="B331" s="20" t="s">
        <v>472</v>
      </c>
      <c r="C331" s="22">
        <v>0</v>
      </c>
      <c r="D331" s="22">
        <v>7.8E-2</v>
      </c>
    </row>
    <row r="332" spans="2:4" x14ac:dyDescent="0.2">
      <c r="B332" s="20" t="s">
        <v>473</v>
      </c>
      <c r="C332" s="22">
        <v>0</v>
      </c>
      <c r="D332" s="22">
        <v>9.6000000000000002E-2</v>
      </c>
    </row>
    <row r="333" spans="2:4" x14ac:dyDescent="0.2">
      <c r="B333" s="20" t="s">
        <v>474</v>
      </c>
      <c r="C333" s="22">
        <v>0</v>
      </c>
      <c r="D333" s="22">
        <v>0.13700000000000001</v>
      </c>
    </row>
    <row r="334" spans="2:4" x14ac:dyDescent="0.2">
      <c r="B334" s="20" t="s">
        <v>475</v>
      </c>
      <c r="C334" s="22">
        <v>0</v>
      </c>
      <c r="D334" s="22">
        <v>0.18</v>
      </c>
    </row>
    <row r="335" spans="2:4" x14ac:dyDescent="0.2">
      <c r="B335" s="20" t="s">
        <v>476</v>
      </c>
      <c r="C335" s="22">
        <v>0</v>
      </c>
      <c r="D335" s="22">
        <v>0.224</v>
      </c>
    </row>
    <row r="336" spans="2:4" x14ac:dyDescent="0.2">
      <c r="B336" s="20" t="s">
        <v>477</v>
      </c>
      <c r="C336" s="22">
        <v>0</v>
      </c>
      <c r="D336" s="22">
        <v>0.12</v>
      </c>
    </row>
    <row r="337" spans="2:4" x14ac:dyDescent="0.2">
      <c r="B337" s="20" t="s">
        <v>478</v>
      </c>
      <c r="C337" s="22">
        <v>0</v>
      </c>
      <c r="D337" s="22">
        <v>0.12</v>
      </c>
    </row>
    <row r="338" spans="2:4" x14ac:dyDescent="0.2">
      <c r="B338" s="20" t="s">
        <v>479</v>
      </c>
      <c r="C338" s="22">
        <v>0</v>
      </c>
      <c r="D338" s="22">
        <v>0.2</v>
      </c>
    </row>
    <row r="339" spans="2:4" x14ac:dyDescent="0.2">
      <c r="B339" s="20" t="s">
        <v>480</v>
      </c>
      <c r="C339" s="22">
        <v>0</v>
      </c>
      <c r="D339" s="22">
        <v>0.22</v>
      </c>
    </row>
    <row r="340" spans="2:4" x14ac:dyDescent="0.2">
      <c r="B340" s="20" t="s">
        <v>481</v>
      </c>
      <c r="C340" s="22">
        <v>0</v>
      </c>
      <c r="D340" s="22">
        <v>0.28999999999999998</v>
      </c>
    </row>
    <row r="341" spans="2:4" x14ac:dyDescent="0.2">
      <c r="B341" s="20" t="s">
        <v>482</v>
      </c>
      <c r="C341" s="22">
        <v>0</v>
      </c>
      <c r="D341" s="22">
        <v>0.14799999999999999</v>
      </c>
    </row>
    <row r="342" spans="2:4" x14ac:dyDescent="0.2">
      <c r="B342" s="20" t="s">
        <v>483</v>
      </c>
      <c r="C342" s="22">
        <v>0</v>
      </c>
      <c r="D342" s="22">
        <v>0.28000000000000003</v>
      </c>
    </row>
    <row r="343" spans="2:4" x14ac:dyDescent="0.2">
      <c r="B343" s="20" t="s">
        <v>484</v>
      </c>
      <c r="C343" s="22">
        <v>0</v>
      </c>
      <c r="D343" s="22">
        <v>0.36</v>
      </c>
    </row>
    <row r="344" spans="2:4" x14ac:dyDescent="0.2">
      <c r="B344" s="20" t="s">
        <v>485</v>
      </c>
      <c r="C344" s="22">
        <v>0</v>
      </c>
      <c r="D344" s="22">
        <v>0.39700000000000002</v>
      </c>
    </row>
    <row r="345" spans="2:4" x14ac:dyDescent="0.2">
      <c r="B345" s="20"/>
      <c r="C345" s="22"/>
      <c r="D345" s="22"/>
    </row>
    <row r="346" spans="2:4" x14ac:dyDescent="0.2">
      <c r="B346" s="20"/>
      <c r="C346" s="22"/>
      <c r="D346" s="22"/>
    </row>
    <row r="347" spans="2:4" x14ac:dyDescent="0.2">
      <c r="B347" s="20"/>
      <c r="C347" s="22"/>
      <c r="D347" s="22"/>
    </row>
    <row r="348" spans="2:4" x14ac:dyDescent="0.2">
      <c r="B348" s="20"/>
      <c r="C348" s="22"/>
      <c r="D348" s="22"/>
    </row>
    <row r="349" spans="2:4" x14ac:dyDescent="0.2">
      <c r="B349" s="20"/>
      <c r="C349" s="22"/>
      <c r="D349" s="22"/>
    </row>
    <row r="350" spans="2:4" x14ac:dyDescent="0.2">
      <c r="B350" s="20"/>
      <c r="C350" s="22"/>
      <c r="D350" s="22"/>
    </row>
    <row r="351" spans="2:4" x14ac:dyDescent="0.2">
      <c r="B351" s="20"/>
      <c r="C351" s="22"/>
      <c r="D351" s="22"/>
    </row>
    <row r="352" spans="2:4" x14ac:dyDescent="0.2">
      <c r="B352" s="20"/>
      <c r="C352" s="22"/>
      <c r="D352" s="22"/>
    </row>
    <row r="354" spans="2:4" ht="15.75" x14ac:dyDescent="0.25">
      <c r="B354" s="24" t="s">
        <v>73</v>
      </c>
      <c r="C354" s="25"/>
      <c r="D354" s="26"/>
    </row>
    <row r="355" spans="2:4" x14ac:dyDescent="0.2">
      <c r="B355" s="19" t="s">
        <v>28</v>
      </c>
      <c r="C355" s="21" t="s">
        <v>3</v>
      </c>
      <c r="D355" s="21" t="s">
        <v>4</v>
      </c>
    </row>
    <row r="356" spans="2:4" x14ac:dyDescent="0.2">
      <c r="B356" s="17" t="s">
        <v>154</v>
      </c>
      <c r="C356" s="23">
        <v>0</v>
      </c>
      <c r="D356" s="23">
        <v>8.6999999999999994E-2</v>
      </c>
    </row>
    <row r="357" spans="2:4" x14ac:dyDescent="0.2">
      <c r="B357" s="17" t="s">
        <v>146</v>
      </c>
      <c r="C357" s="23">
        <v>0</v>
      </c>
      <c r="D357" s="23">
        <v>0.03</v>
      </c>
    </row>
    <row r="358" spans="2:4" x14ac:dyDescent="0.2">
      <c r="B358" s="17" t="s">
        <v>159</v>
      </c>
      <c r="C358" s="23">
        <v>0</v>
      </c>
      <c r="D358" s="23">
        <v>1.7999999999999999E-2</v>
      </c>
    </row>
    <row r="359" spans="2:4" x14ac:dyDescent="0.2">
      <c r="B359" s="20" t="s">
        <v>487</v>
      </c>
      <c r="C359" s="22">
        <v>0</v>
      </c>
      <c r="D359" s="22">
        <v>2.9000000000000001E-2</v>
      </c>
    </row>
    <row r="360" spans="2:4" x14ac:dyDescent="0.2">
      <c r="B360" s="20" t="s">
        <v>510</v>
      </c>
      <c r="C360" s="22">
        <v>0</v>
      </c>
      <c r="D360" s="22">
        <v>9.9400000000000002E-2</v>
      </c>
    </row>
    <row r="361" spans="2:4" x14ac:dyDescent="0.2">
      <c r="B361" s="20" t="s">
        <v>511</v>
      </c>
      <c r="C361" s="22">
        <v>0</v>
      </c>
      <c r="D361" s="22">
        <v>0.15579999999999999</v>
      </c>
    </row>
    <row r="362" spans="2:4" x14ac:dyDescent="0.2">
      <c r="B362" s="20" t="s">
        <v>512</v>
      </c>
      <c r="C362" s="22">
        <v>0</v>
      </c>
      <c r="D362" s="22">
        <v>0.10009999999999999</v>
      </c>
    </row>
    <row r="363" spans="2:4" x14ac:dyDescent="0.2">
      <c r="B363" s="20" t="s">
        <v>513</v>
      </c>
      <c r="C363" s="22">
        <v>0</v>
      </c>
      <c r="D363" s="22">
        <v>0.15720000000000001</v>
      </c>
    </row>
    <row r="364" spans="2:4" x14ac:dyDescent="0.2">
      <c r="B364" s="20" t="s">
        <v>486</v>
      </c>
      <c r="C364" s="22">
        <v>0</v>
      </c>
      <c r="D364" s="22">
        <v>2.9000000000000001E-2</v>
      </c>
    </row>
    <row r="365" spans="2:4" x14ac:dyDescent="0.2">
      <c r="B365" s="20" t="s">
        <v>514</v>
      </c>
      <c r="C365" s="22">
        <v>0</v>
      </c>
      <c r="D365" s="22">
        <v>9.9400000000000002E-2</v>
      </c>
    </row>
    <row r="366" spans="2:4" x14ac:dyDescent="0.2">
      <c r="B366" s="20" t="s">
        <v>515</v>
      </c>
      <c r="C366" s="22">
        <v>0</v>
      </c>
      <c r="D366" s="22">
        <v>0.15579999999999999</v>
      </c>
    </row>
    <row r="367" spans="2:4" x14ac:dyDescent="0.2">
      <c r="B367" s="20" t="s">
        <v>516</v>
      </c>
      <c r="C367" s="22">
        <v>0</v>
      </c>
      <c r="D367" s="22">
        <v>0.10009999999999999</v>
      </c>
    </row>
    <row r="368" spans="2:4" x14ac:dyDescent="0.2">
      <c r="B368" s="20" t="s">
        <v>517</v>
      </c>
      <c r="C368" s="22">
        <v>0</v>
      </c>
      <c r="D368" s="22">
        <v>0.15720000000000001</v>
      </c>
    </row>
    <row r="369" spans="2:4" x14ac:dyDescent="0.2">
      <c r="B369" s="20"/>
      <c r="C369" s="22"/>
      <c r="D369" s="22"/>
    </row>
    <row r="370" spans="2:4" x14ac:dyDescent="0.2">
      <c r="B370" s="20"/>
      <c r="C370" s="22"/>
      <c r="D370" s="22"/>
    </row>
    <row r="371" spans="2:4" x14ac:dyDescent="0.2">
      <c r="B371" s="20"/>
      <c r="C371" s="22"/>
      <c r="D371" s="22"/>
    </row>
    <row r="372" spans="2:4" x14ac:dyDescent="0.2">
      <c r="B372" s="20"/>
      <c r="C372" s="22"/>
      <c r="D372" s="22"/>
    </row>
    <row r="373" spans="2:4" x14ac:dyDescent="0.2">
      <c r="B373" s="20"/>
      <c r="C373" s="22"/>
      <c r="D373" s="22"/>
    </row>
    <row r="374" spans="2:4" x14ac:dyDescent="0.2">
      <c r="B374" s="20"/>
      <c r="C374" s="22"/>
      <c r="D374" s="22"/>
    </row>
    <row r="375" spans="2:4" x14ac:dyDescent="0.2">
      <c r="B375" s="20"/>
      <c r="C375" s="22"/>
      <c r="D375" s="22"/>
    </row>
    <row r="376" spans="2:4" x14ac:dyDescent="0.2">
      <c r="B376" s="20"/>
      <c r="C376" s="22"/>
      <c r="D376" s="22"/>
    </row>
    <row r="377" spans="2:4" x14ac:dyDescent="0.2">
      <c r="B377" s="20"/>
      <c r="C377" s="22"/>
      <c r="D377" s="22"/>
    </row>
    <row r="378" spans="2:4" x14ac:dyDescent="0.2">
      <c r="B378" s="20"/>
      <c r="C378" s="22"/>
      <c r="D378" s="22"/>
    </row>
    <row r="379" spans="2:4" x14ac:dyDescent="0.2">
      <c r="B379" s="20"/>
      <c r="C379" s="22"/>
      <c r="D379" s="22"/>
    </row>
    <row r="380" spans="2:4" x14ac:dyDescent="0.2">
      <c r="B380" s="20"/>
      <c r="C380" s="22"/>
      <c r="D380" s="22"/>
    </row>
    <row r="381" spans="2:4" x14ac:dyDescent="0.2">
      <c r="B381" s="20"/>
      <c r="C381" s="22"/>
      <c r="D381" s="22"/>
    </row>
    <row r="382" spans="2:4" x14ac:dyDescent="0.2">
      <c r="B382" s="20"/>
      <c r="C382" s="22"/>
      <c r="D382" s="22"/>
    </row>
    <row r="383" spans="2:4" x14ac:dyDescent="0.2">
      <c r="B383" s="20"/>
      <c r="C383" s="22"/>
      <c r="D383" s="22"/>
    </row>
    <row r="384" spans="2:4" x14ac:dyDescent="0.2">
      <c r="B384" s="20"/>
      <c r="C384" s="22"/>
      <c r="D384" s="22"/>
    </row>
    <row r="385" spans="2:4" x14ac:dyDescent="0.2">
      <c r="B385" s="20"/>
      <c r="C385" s="22"/>
      <c r="D385" s="22"/>
    </row>
    <row r="386" spans="2:4" x14ac:dyDescent="0.2">
      <c r="B386" s="20"/>
      <c r="C386" s="22"/>
      <c r="D386" s="22"/>
    </row>
    <row r="387" spans="2:4" x14ac:dyDescent="0.2">
      <c r="B387" s="20"/>
      <c r="C387" s="22"/>
      <c r="D387" s="22"/>
    </row>
    <row r="388" spans="2:4" x14ac:dyDescent="0.2">
      <c r="B388" s="20"/>
      <c r="C388" s="22"/>
      <c r="D388" s="22"/>
    </row>
    <row r="389" spans="2:4" x14ac:dyDescent="0.2">
      <c r="B389" s="20"/>
      <c r="C389" s="22"/>
      <c r="D389" s="22"/>
    </row>
    <row r="390" spans="2:4" x14ac:dyDescent="0.2">
      <c r="B390" s="20"/>
      <c r="C390" s="22"/>
      <c r="D390" s="22"/>
    </row>
    <row r="392" spans="2:4" ht="15.75" x14ac:dyDescent="0.25">
      <c r="B392" s="24" t="s">
        <v>148</v>
      </c>
      <c r="C392" s="25"/>
      <c r="D392" s="26"/>
    </row>
    <row r="393" spans="2:4" x14ac:dyDescent="0.2">
      <c r="B393" s="19" t="s">
        <v>28</v>
      </c>
      <c r="C393" s="21" t="s">
        <v>3</v>
      </c>
      <c r="D393" s="21" t="s">
        <v>4</v>
      </c>
    </row>
    <row r="394" spans="2:4" x14ac:dyDescent="0.2">
      <c r="B394" s="17" t="s">
        <v>550</v>
      </c>
      <c r="C394" s="23">
        <v>0</v>
      </c>
      <c r="D394" s="23">
        <v>1.6400000000000001E-2</v>
      </c>
    </row>
    <row r="395" spans="2:4" x14ac:dyDescent="0.2">
      <c r="B395" s="17" t="s">
        <v>153</v>
      </c>
      <c r="C395" s="23">
        <v>0</v>
      </c>
      <c r="D395" s="23">
        <v>1.4999999999999999E-2</v>
      </c>
    </row>
    <row r="396" spans="2:4" x14ac:dyDescent="0.2">
      <c r="B396" s="20" t="s">
        <v>551</v>
      </c>
      <c r="C396" s="22">
        <v>0</v>
      </c>
      <c r="D396" s="22">
        <v>1.7999999999999999E-2</v>
      </c>
    </row>
    <row r="397" spans="2:4" x14ac:dyDescent="0.2">
      <c r="B397" s="20" t="s">
        <v>488</v>
      </c>
      <c r="C397" s="22">
        <v>0</v>
      </c>
      <c r="D397" s="22">
        <v>1.7999999999999999E-2</v>
      </c>
    </row>
    <row r="399" spans="2:4" ht="15.75" x14ac:dyDescent="0.25">
      <c r="B399" s="24" t="s">
        <v>313</v>
      </c>
      <c r="C399" s="25"/>
      <c r="D399" s="26"/>
    </row>
    <row r="400" spans="2:4" x14ac:dyDescent="0.2">
      <c r="B400" s="19" t="s">
        <v>28</v>
      </c>
      <c r="C400" s="21" t="s">
        <v>3</v>
      </c>
      <c r="D400" s="21" t="s">
        <v>4</v>
      </c>
    </row>
    <row r="401" spans="2:4" x14ac:dyDescent="0.2">
      <c r="B401" s="17" t="s">
        <v>667</v>
      </c>
      <c r="C401" s="23">
        <v>0</v>
      </c>
      <c r="D401" s="23">
        <v>0.02</v>
      </c>
    </row>
    <row r="402" spans="2:4" x14ac:dyDescent="0.2">
      <c r="B402" s="17" t="s">
        <v>668</v>
      </c>
      <c r="C402" s="23">
        <v>0</v>
      </c>
      <c r="D402" s="23">
        <v>0.02</v>
      </c>
    </row>
    <row r="403" spans="2:4" x14ac:dyDescent="0.2">
      <c r="B403" s="17" t="s">
        <v>669</v>
      </c>
      <c r="C403" s="23">
        <v>0</v>
      </c>
      <c r="D403" s="23">
        <v>0.02</v>
      </c>
    </row>
    <row r="404" spans="2:4" x14ac:dyDescent="0.2">
      <c r="B404" s="17" t="s">
        <v>670</v>
      </c>
      <c r="C404" s="23">
        <v>0</v>
      </c>
      <c r="D404" s="23">
        <v>0.06</v>
      </c>
    </row>
    <row r="405" spans="2:4" x14ac:dyDescent="0.2">
      <c r="B405" s="17" t="s">
        <v>671</v>
      </c>
      <c r="C405" s="23">
        <v>0</v>
      </c>
      <c r="D405" s="23">
        <v>0.06</v>
      </c>
    </row>
    <row r="406" spans="2:4" x14ac:dyDescent="0.2">
      <c r="B406" s="17" t="s">
        <v>672</v>
      </c>
      <c r="C406" s="23">
        <v>0</v>
      </c>
      <c r="D406" s="23">
        <v>0.06</v>
      </c>
    </row>
    <row r="407" spans="2:4" x14ac:dyDescent="0.2">
      <c r="B407" s="18" t="s">
        <v>673</v>
      </c>
      <c r="C407" s="23">
        <v>0</v>
      </c>
      <c r="D407" s="23">
        <v>1.2</v>
      </c>
    </row>
    <row r="408" spans="2:4" x14ac:dyDescent="0.2">
      <c r="B408" s="18" t="s">
        <v>674</v>
      </c>
      <c r="C408" s="23">
        <v>0</v>
      </c>
      <c r="D408" s="23">
        <v>1.9</v>
      </c>
    </row>
    <row r="409" spans="2:4" x14ac:dyDescent="0.2">
      <c r="B409" s="18" t="s">
        <v>594</v>
      </c>
      <c r="C409" s="23">
        <v>0</v>
      </c>
      <c r="D409" s="23">
        <v>0.54</v>
      </c>
    </row>
    <row r="410" spans="2:4" x14ac:dyDescent="0.2">
      <c r="B410" s="18" t="s">
        <v>595</v>
      </c>
      <c r="C410" s="23">
        <v>0</v>
      </c>
      <c r="D410" s="23">
        <v>0.35</v>
      </c>
    </row>
    <row r="411" spans="2:4" x14ac:dyDescent="0.2">
      <c r="B411" s="18" t="s">
        <v>596</v>
      </c>
      <c r="C411" s="23">
        <v>0</v>
      </c>
      <c r="D411" s="23">
        <v>0.22</v>
      </c>
    </row>
    <row r="412" spans="2:4" x14ac:dyDescent="0.2">
      <c r="B412" s="18" t="s">
        <v>597</v>
      </c>
      <c r="C412" s="23">
        <v>0</v>
      </c>
      <c r="D412" s="23">
        <v>0.5</v>
      </c>
    </row>
    <row r="413" spans="2:4" x14ac:dyDescent="0.2">
      <c r="B413" s="18" t="s">
        <v>598</v>
      </c>
      <c r="C413" s="23">
        <v>0</v>
      </c>
      <c r="D413" s="23">
        <v>1.1000000000000001</v>
      </c>
    </row>
    <row r="415" spans="2:4" ht="15.75" x14ac:dyDescent="0.25">
      <c r="B415" s="15" t="s">
        <v>74</v>
      </c>
      <c r="C415" s="15"/>
      <c r="D415" s="15"/>
    </row>
    <row r="416" spans="2:4" x14ac:dyDescent="0.2">
      <c r="B416" s="16"/>
      <c r="C416" s="16"/>
      <c r="D416" s="16"/>
    </row>
    <row r="417" spans="2:4" x14ac:dyDescent="0.2">
      <c r="B417" s="19" t="s">
        <v>28</v>
      </c>
      <c r="C417" s="21" t="s">
        <v>3</v>
      </c>
      <c r="D417" s="21" t="s">
        <v>4</v>
      </c>
    </row>
    <row r="418" spans="2:4" x14ac:dyDescent="0.2">
      <c r="B418" s="17" t="s">
        <v>310</v>
      </c>
      <c r="C418" s="23">
        <v>5.0000000000000001E-3</v>
      </c>
      <c r="D418" s="23">
        <v>0.05</v>
      </c>
    </row>
    <row r="419" spans="2:4" x14ac:dyDescent="0.2">
      <c r="B419" s="17" t="s">
        <v>315</v>
      </c>
      <c r="C419" s="23">
        <v>5.0000000000000001E-3</v>
      </c>
      <c r="D419" s="23">
        <v>0.1</v>
      </c>
    </row>
    <row r="420" spans="2:4" x14ac:dyDescent="0.2">
      <c r="B420" s="17" t="s">
        <v>316</v>
      </c>
      <c r="C420" s="23">
        <v>4.8999999999999998E-3</v>
      </c>
      <c r="D420" s="23">
        <v>0.05</v>
      </c>
    </row>
    <row r="421" spans="2:4" x14ac:dyDescent="0.2">
      <c r="B421" s="17" t="s">
        <v>311</v>
      </c>
      <c r="C421" s="23">
        <v>8.5000000000000006E-3</v>
      </c>
      <c r="D421" s="23">
        <v>0.05</v>
      </c>
    </row>
    <row r="422" spans="2:4" x14ac:dyDescent="0.2">
      <c r="B422" s="17" t="s">
        <v>312</v>
      </c>
      <c r="C422" s="23">
        <v>1.6000000000000001E-3</v>
      </c>
      <c r="D422" s="23">
        <v>1.6000000000000001E-3</v>
      </c>
    </row>
    <row r="423" spans="2:4" x14ac:dyDescent="0.2">
      <c r="B423" s="17" t="s">
        <v>552</v>
      </c>
      <c r="C423" s="23">
        <v>3.0000000000000001E-3</v>
      </c>
      <c r="D423" s="23">
        <v>8.0000000000000002E-3</v>
      </c>
    </row>
    <row r="424" spans="2:4" x14ac:dyDescent="0.2">
      <c r="B424" s="17" t="s">
        <v>553</v>
      </c>
      <c r="C424" s="23">
        <v>1.4999999999999999E-2</v>
      </c>
      <c r="D424" s="23">
        <v>0.06</v>
      </c>
    </row>
    <row r="425" spans="2:4" x14ac:dyDescent="0.2">
      <c r="B425" s="17" t="s">
        <v>561</v>
      </c>
      <c r="C425" s="23">
        <v>4.0000000000000001E-3</v>
      </c>
      <c r="D425" s="23">
        <v>0.03</v>
      </c>
    </row>
    <row r="426" spans="2:4" x14ac:dyDescent="0.2">
      <c r="B426" s="17" t="s">
        <v>675</v>
      </c>
      <c r="C426" s="23">
        <v>5.4999999999999997E-3</v>
      </c>
      <c r="D426" s="23">
        <v>4.2000000000000003E-2</v>
      </c>
    </row>
    <row r="427" spans="2:4" x14ac:dyDescent="0.2">
      <c r="B427" s="17" t="s">
        <v>599</v>
      </c>
      <c r="C427" s="23">
        <v>4.1000000000000003E-3</v>
      </c>
      <c r="D427" s="23">
        <v>0.15659999999999999</v>
      </c>
    </row>
    <row r="428" spans="2:4" x14ac:dyDescent="0.2">
      <c r="B428" s="17" t="s">
        <v>676</v>
      </c>
      <c r="C428" s="23">
        <v>6.0000000000000001E-3</v>
      </c>
      <c r="D428" s="23">
        <v>0.155</v>
      </c>
    </row>
    <row r="429" spans="2:4" x14ac:dyDescent="0.2">
      <c r="B429" s="17" t="s">
        <v>554</v>
      </c>
      <c r="C429" s="23">
        <v>0.03</v>
      </c>
      <c r="D429" s="23">
        <v>0.06</v>
      </c>
    </row>
    <row r="430" spans="2:4" x14ac:dyDescent="0.2">
      <c r="B430" s="17" t="s">
        <v>677</v>
      </c>
      <c r="C430" s="23">
        <v>4.4999999999999998E-2</v>
      </c>
      <c r="D430" s="23">
        <v>0.09</v>
      </c>
    </row>
    <row r="432" spans="2:4" ht="15.75" x14ac:dyDescent="0.25">
      <c r="B432" s="24" t="s">
        <v>314</v>
      </c>
      <c r="C432" s="25"/>
      <c r="D432" s="26"/>
    </row>
    <row r="433" spans="2:4" x14ac:dyDescent="0.2">
      <c r="B433" s="19" t="s">
        <v>28</v>
      </c>
      <c r="C433" s="21" t="s">
        <v>3</v>
      </c>
      <c r="D433" s="21" t="s">
        <v>4</v>
      </c>
    </row>
    <row r="434" spans="2:4" x14ac:dyDescent="0.2">
      <c r="B434" s="17" t="s">
        <v>309</v>
      </c>
      <c r="C434" s="23">
        <v>1.2999999999999999E-2</v>
      </c>
      <c r="D434" s="23">
        <v>0.06</v>
      </c>
    </row>
    <row r="435" spans="2:4" x14ac:dyDescent="0.2">
      <c r="B435" s="17" t="s">
        <v>602</v>
      </c>
      <c r="C435" s="23">
        <v>6.0000000000000002E-5</v>
      </c>
      <c r="D435" s="23">
        <v>0.08</v>
      </c>
    </row>
    <row r="436" spans="2:4" x14ac:dyDescent="0.2">
      <c r="B436" s="17" t="s">
        <v>678</v>
      </c>
      <c r="C436" s="23">
        <v>5.0000000000000001E-3</v>
      </c>
      <c r="D436" s="23">
        <v>0.15</v>
      </c>
    </row>
    <row r="437" spans="2:4" x14ac:dyDescent="0.2">
      <c r="B437" s="17" t="s">
        <v>679</v>
      </c>
      <c r="C437" s="23">
        <v>5.0000000000000001E-3</v>
      </c>
      <c r="D437" s="23">
        <v>0.15</v>
      </c>
    </row>
    <row r="438" spans="2:4" x14ac:dyDescent="0.2">
      <c r="B438" s="17" t="s">
        <v>603</v>
      </c>
      <c r="C438" s="23">
        <v>6.0000000000000002E-5</v>
      </c>
      <c r="D438" s="23">
        <v>0.15</v>
      </c>
    </row>
    <row r="439" spans="2:4" x14ac:dyDescent="0.2">
      <c r="B439" s="17" t="s">
        <v>604</v>
      </c>
      <c r="C439" s="23">
        <v>4.5000000000000003E-5</v>
      </c>
      <c r="D439" s="23">
        <v>0.16</v>
      </c>
    </row>
    <row r="440" spans="2:4" x14ac:dyDescent="0.2">
      <c r="B440" s="17" t="s">
        <v>680</v>
      </c>
      <c r="C440" s="23">
        <v>4.5000000000000003E-5</v>
      </c>
      <c r="D440" s="23">
        <v>0.16</v>
      </c>
    </row>
    <row r="442" spans="2:4" ht="15.75" x14ac:dyDescent="0.25">
      <c r="B442" s="24" t="s">
        <v>355</v>
      </c>
      <c r="C442" s="25"/>
      <c r="D442" s="26"/>
    </row>
    <row r="443" spans="2:4" x14ac:dyDescent="0.2">
      <c r="B443" s="19" t="s">
        <v>28</v>
      </c>
      <c r="C443" s="21" t="s">
        <v>3</v>
      </c>
      <c r="D443" s="21" t="s">
        <v>4</v>
      </c>
    </row>
    <row r="444" spans="2:4" x14ac:dyDescent="0.2">
      <c r="B444" s="158" t="s">
        <v>489</v>
      </c>
      <c r="C444" s="159">
        <v>0.01</v>
      </c>
      <c r="D444" s="160">
        <v>0.215</v>
      </c>
    </row>
    <row r="445" spans="2:4" x14ac:dyDescent="0.2">
      <c r="B445" s="161" t="s">
        <v>490</v>
      </c>
      <c r="C445" s="162">
        <v>0.01</v>
      </c>
      <c r="D445" s="12">
        <v>0.13500000000000001</v>
      </c>
    </row>
    <row r="446" spans="2:4" x14ac:dyDescent="0.2">
      <c r="B446" s="20" t="s">
        <v>491</v>
      </c>
      <c r="C446" s="22">
        <v>1.4999999999999999E-2</v>
      </c>
      <c r="D446" s="22">
        <v>0.21</v>
      </c>
    </row>
  </sheetData>
  <mergeCells count="4">
    <mergeCell ref="B204:D204"/>
    <mergeCell ref="B1:D1"/>
    <mergeCell ref="B2:D2"/>
    <mergeCell ref="B203:D203"/>
  </mergeCells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05"/>
  <sheetViews>
    <sheetView workbookViewId="0">
      <selection activeCell="C4" sqref="C4"/>
    </sheetView>
  </sheetViews>
  <sheetFormatPr defaultRowHeight="12" customHeight="1" x14ac:dyDescent="0.25"/>
  <cols>
    <col min="1" max="1" width="1.85546875" customWidth="1"/>
    <col min="2" max="2" width="25.42578125" customWidth="1"/>
  </cols>
  <sheetData>
    <row r="1" spans="1:5" ht="24" customHeight="1" x14ac:dyDescent="0.25">
      <c r="A1" s="1"/>
      <c r="B1" s="221" t="s">
        <v>317</v>
      </c>
      <c r="C1" s="222"/>
      <c r="D1" s="223"/>
      <c r="E1" s="1"/>
    </row>
    <row r="2" spans="1:5" ht="12" customHeight="1" x14ac:dyDescent="0.25">
      <c r="A2" s="1"/>
      <c r="B2" s="7"/>
      <c r="C2" s="6"/>
      <c r="D2" s="8"/>
      <c r="E2" s="1"/>
    </row>
    <row r="3" spans="1:5" ht="12" customHeight="1" x14ac:dyDescent="0.25">
      <c r="A3" s="1"/>
      <c r="B3" s="9" t="s">
        <v>28</v>
      </c>
      <c r="C3" s="10" t="s">
        <v>3</v>
      </c>
      <c r="D3" s="11" t="s">
        <v>4</v>
      </c>
      <c r="E3" s="1"/>
    </row>
    <row r="4" spans="1:5" ht="12" customHeight="1" x14ac:dyDescent="0.25">
      <c r="A4" s="1"/>
      <c r="B4" s="13" t="s">
        <v>76</v>
      </c>
      <c r="C4" s="13"/>
      <c r="D4" s="13"/>
      <c r="E4" s="1"/>
    </row>
    <row r="5" spans="1:5" ht="12" customHeight="1" x14ac:dyDescent="0.25">
      <c r="A5" s="1"/>
      <c r="B5" s="13" t="s">
        <v>77</v>
      </c>
      <c r="C5" s="13"/>
      <c r="D5" s="13"/>
      <c r="E5" s="1"/>
    </row>
    <row r="6" spans="1:5" ht="12" customHeight="1" x14ac:dyDescent="0.25">
      <c r="A6" s="1"/>
      <c r="B6" s="13" t="s">
        <v>78</v>
      </c>
      <c r="C6" s="13"/>
      <c r="D6" s="13"/>
      <c r="E6" s="1"/>
    </row>
    <row r="7" spans="1:5" ht="12" customHeight="1" x14ac:dyDescent="0.25">
      <c r="A7" s="1"/>
      <c r="B7" s="13" t="s">
        <v>79</v>
      </c>
      <c r="C7" s="13"/>
      <c r="D7" s="13"/>
      <c r="E7" s="1"/>
    </row>
    <row r="8" spans="1:5" ht="12" customHeight="1" x14ac:dyDescent="0.25">
      <c r="A8" s="1"/>
      <c r="B8" s="13" t="s">
        <v>80</v>
      </c>
      <c r="C8" s="13"/>
      <c r="D8" s="13"/>
      <c r="E8" s="1"/>
    </row>
    <row r="9" spans="1:5" ht="12" customHeight="1" x14ac:dyDescent="0.25">
      <c r="A9" s="1"/>
      <c r="B9" s="13" t="s">
        <v>81</v>
      </c>
      <c r="C9" s="13"/>
      <c r="D9" s="13"/>
      <c r="E9" s="1"/>
    </row>
    <row r="10" spans="1:5" ht="12" customHeight="1" x14ac:dyDescent="0.25">
      <c r="A10" s="1"/>
      <c r="B10" s="13" t="s">
        <v>82</v>
      </c>
      <c r="C10" s="13"/>
      <c r="D10" s="13"/>
      <c r="E10" s="1"/>
    </row>
    <row r="11" spans="1:5" ht="12" customHeight="1" x14ac:dyDescent="0.25">
      <c r="A11" s="1"/>
      <c r="B11" s="13" t="s">
        <v>83</v>
      </c>
      <c r="C11" s="13"/>
      <c r="D11" s="13"/>
      <c r="E11" s="1"/>
    </row>
    <row r="12" spans="1:5" ht="12" customHeight="1" x14ac:dyDescent="0.25">
      <c r="A12" s="1"/>
      <c r="B12" s="13" t="s">
        <v>84</v>
      </c>
      <c r="C12" s="13"/>
      <c r="D12" s="13"/>
      <c r="E12" s="1"/>
    </row>
    <row r="13" spans="1:5" ht="12" customHeight="1" x14ac:dyDescent="0.25">
      <c r="A13" s="1"/>
      <c r="B13" s="13" t="s">
        <v>85</v>
      </c>
      <c r="C13" s="13"/>
      <c r="D13" s="13"/>
      <c r="E13" s="1"/>
    </row>
    <row r="14" spans="1:5" ht="12" customHeight="1" x14ac:dyDescent="0.25">
      <c r="A14" s="1"/>
      <c r="B14" s="13" t="s">
        <v>86</v>
      </c>
      <c r="C14" s="13"/>
      <c r="D14" s="13"/>
      <c r="E14" s="1"/>
    </row>
    <row r="15" spans="1:5" ht="12" customHeight="1" x14ac:dyDescent="0.25">
      <c r="A15" s="1"/>
      <c r="B15" s="13" t="s">
        <v>87</v>
      </c>
      <c r="C15" s="13"/>
      <c r="D15" s="13"/>
      <c r="E15" s="1"/>
    </row>
    <row r="16" spans="1:5" ht="12" customHeight="1" x14ac:dyDescent="0.25">
      <c r="A16" s="1"/>
      <c r="B16" s="13" t="s">
        <v>88</v>
      </c>
      <c r="C16" s="13"/>
      <c r="D16" s="13"/>
      <c r="E16" s="1"/>
    </row>
    <row r="17" spans="1:5" ht="12" customHeight="1" x14ac:dyDescent="0.25">
      <c r="A17" s="1"/>
      <c r="B17" s="13" t="s">
        <v>89</v>
      </c>
      <c r="C17" s="13"/>
      <c r="D17" s="13"/>
      <c r="E17" s="1"/>
    </row>
    <row r="18" spans="1:5" ht="12" customHeight="1" x14ac:dyDescent="0.25">
      <c r="A18" s="1"/>
      <c r="B18" s="13" t="s">
        <v>90</v>
      </c>
      <c r="C18" s="13"/>
      <c r="D18" s="13"/>
      <c r="E18" s="1"/>
    </row>
    <row r="19" spans="1:5" ht="12" customHeight="1" x14ac:dyDescent="0.25">
      <c r="A19" s="1"/>
      <c r="B19" s="13" t="s">
        <v>91</v>
      </c>
      <c r="C19" s="13"/>
      <c r="D19" s="13"/>
      <c r="E19" s="1"/>
    </row>
    <row r="20" spans="1:5" ht="12" customHeight="1" x14ac:dyDescent="0.25">
      <c r="A20" s="1"/>
      <c r="B20" s="13" t="s">
        <v>92</v>
      </c>
      <c r="C20" s="13"/>
      <c r="D20" s="13"/>
      <c r="E20" s="1"/>
    </row>
    <row r="21" spans="1:5" ht="12" customHeight="1" x14ac:dyDescent="0.25">
      <c r="A21" s="1"/>
      <c r="B21" s="13" t="s">
        <v>93</v>
      </c>
      <c r="C21" s="13"/>
      <c r="D21" s="13"/>
      <c r="E21" s="1"/>
    </row>
    <row r="22" spans="1:5" ht="12" customHeight="1" x14ac:dyDescent="0.25">
      <c r="A22" s="1"/>
      <c r="B22" s="13" t="s">
        <v>94</v>
      </c>
      <c r="C22" s="13"/>
      <c r="D22" s="13"/>
      <c r="E22" s="1"/>
    </row>
    <row r="23" spans="1:5" ht="12" customHeight="1" x14ac:dyDescent="0.25">
      <c r="A23" s="1"/>
      <c r="B23" s="13" t="s">
        <v>95</v>
      </c>
      <c r="C23" s="13"/>
      <c r="D23" s="13"/>
      <c r="E23" s="1"/>
    </row>
    <row r="24" spans="1:5" ht="12" customHeight="1" x14ac:dyDescent="0.25">
      <c r="A24" s="1"/>
      <c r="B24" s="13" t="s">
        <v>96</v>
      </c>
      <c r="C24" s="13"/>
      <c r="D24" s="13"/>
      <c r="E24" s="1"/>
    </row>
    <row r="25" spans="1:5" ht="12" customHeight="1" x14ac:dyDescent="0.25">
      <c r="A25" s="1"/>
      <c r="B25" s="13" t="s">
        <v>97</v>
      </c>
      <c r="C25" s="13"/>
      <c r="D25" s="13"/>
      <c r="E25" s="1"/>
    </row>
    <row r="26" spans="1:5" ht="12" customHeight="1" x14ac:dyDescent="0.25">
      <c r="A26" s="1"/>
      <c r="B26" s="13" t="s">
        <v>98</v>
      </c>
      <c r="C26" s="13"/>
      <c r="D26" s="13"/>
      <c r="E26" s="1"/>
    </row>
    <row r="27" spans="1:5" ht="12" customHeight="1" x14ac:dyDescent="0.25">
      <c r="A27" s="1"/>
      <c r="B27" s="13" t="s">
        <v>99</v>
      </c>
      <c r="C27" s="13"/>
      <c r="D27" s="13"/>
      <c r="E27" s="1"/>
    </row>
    <row r="28" spans="1:5" ht="12" customHeight="1" x14ac:dyDescent="0.25">
      <c r="A28" s="1"/>
      <c r="B28" s="13" t="s">
        <v>100</v>
      </c>
      <c r="C28" s="13"/>
      <c r="D28" s="13"/>
      <c r="E28" s="1"/>
    </row>
    <row r="29" spans="1:5" ht="12" customHeight="1" x14ac:dyDescent="0.25">
      <c r="A29" s="1"/>
      <c r="B29" s="13" t="s">
        <v>101</v>
      </c>
      <c r="C29" s="13"/>
      <c r="D29" s="13"/>
      <c r="E29" s="1"/>
    </row>
    <row r="30" spans="1:5" ht="12" customHeight="1" x14ac:dyDescent="0.25">
      <c r="A30" s="1"/>
      <c r="B30" s="13" t="s">
        <v>102</v>
      </c>
      <c r="C30" s="13"/>
      <c r="D30" s="13"/>
      <c r="E30" s="1"/>
    </row>
    <row r="31" spans="1:5" ht="12" customHeight="1" x14ac:dyDescent="0.25">
      <c r="A31" s="1"/>
      <c r="B31" s="13" t="s">
        <v>103</v>
      </c>
      <c r="C31" s="13"/>
      <c r="D31" s="13"/>
      <c r="E31" s="1"/>
    </row>
    <row r="32" spans="1:5" ht="12" customHeight="1" x14ac:dyDescent="0.25">
      <c r="A32" s="1"/>
      <c r="B32" s="13" t="s">
        <v>104</v>
      </c>
      <c r="C32" s="13"/>
      <c r="D32" s="13"/>
      <c r="E32" s="1"/>
    </row>
    <row r="33" spans="1:5" ht="12" customHeight="1" x14ac:dyDescent="0.25">
      <c r="A33" s="1"/>
      <c r="B33" s="13" t="s">
        <v>105</v>
      </c>
      <c r="C33" s="13"/>
      <c r="D33" s="13"/>
      <c r="E33" s="1"/>
    </row>
    <row r="34" spans="1:5" ht="12" customHeight="1" x14ac:dyDescent="0.25">
      <c r="A34" s="1"/>
      <c r="B34" s="13" t="s">
        <v>106</v>
      </c>
      <c r="C34" s="13"/>
      <c r="D34" s="13"/>
      <c r="E34" s="1"/>
    </row>
    <row r="35" spans="1:5" ht="12" customHeight="1" x14ac:dyDescent="0.25">
      <c r="A35" s="1"/>
      <c r="B35" s="13" t="s">
        <v>107</v>
      </c>
      <c r="C35" s="13"/>
      <c r="D35" s="13"/>
      <c r="E35" s="1"/>
    </row>
    <row r="36" spans="1:5" ht="12" customHeight="1" x14ac:dyDescent="0.25">
      <c r="A36" s="1"/>
      <c r="B36" s="13" t="s">
        <v>108</v>
      </c>
      <c r="C36" s="13"/>
      <c r="D36" s="13"/>
      <c r="E36" s="1"/>
    </row>
    <row r="37" spans="1:5" ht="12" customHeight="1" x14ac:dyDescent="0.25">
      <c r="A37" s="1"/>
      <c r="B37" s="13" t="s">
        <v>109</v>
      </c>
      <c r="C37" s="13"/>
      <c r="D37" s="13"/>
      <c r="E37" s="1"/>
    </row>
    <row r="38" spans="1:5" ht="12" customHeight="1" x14ac:dyDescent="0.25">
      <c r="A38" s="1"/>
      <c r="B38" s="13" t="s">
        <v>110</v>
      </c>
      <c r="C38" s="13"/>
      <c r="D38" s="13"/>
      <c r="E38" s="1"/>
    </row>
    <row r="39" spans="1:5" ht="12" customHeight="1" x14ac:dyDescent="0.25">
      <c r="A39" s="1"/>
      <c r="B39" s="13" t="s">
        <v>111</v>
      </c>
      <c r="C39" s="13"/>
      <c r="D39" s="13"/>
      <c r="E39" s="1"/>
    </row>
    <row r="40" spans="1:5" ht="12" customHeight="1" x14ac:dyDescent="0.25">
      <c r="A40" s="1"/>
      <c r="B40" s="13" t="s">
        <v>112</v>
      </c>
      <c r="C40" s="13"/>
      <c r="D40" s="13"/>
      <c r="E40" s="1"/>
    </row>
    <row r="41" spans="1:5" ht="12" customHeight="1" x14ac:dyDescent="0.25">
      <c r="A41" s="1"/>
      <c r="B41" s="13" t="s">
        <v>113</v>
      </c>
      <c r="C41" s="13"/>
      <c r="D41" s="13"/>
      <c r="E41" s="1"/>
    </row>
    <row r="42" spans="1:5" ht="12" customHeight="1" x14ac:dyDescent="0.25">
      <c r="A42" s="1"/>
      <c r="B42" s="13" t="s">
        <v>114</v>
      </c>
      <c r="C42" s="13"/>
      <c r="D42" s="13"/>
      <c r="E42" s="1"/>
    </row>
    <row r="43" spans="1:5" ht="12" customHeight="1" x14ac:dyDescent="0.25">
      <c r="A43" s="1"/>
      <c r="B43" s="13" t="s">
        <v>115</v>
      </c>
      <c r="C43" s="13"/>
      <c r="D43" s="13"/>
      <c r="E43" s="1"/>
    </row>
    <row r="44" spans="1:5" ht="12" customHeight="1" x14ac:dyDescent="0.25">
      <c r="A44" s="1"/>
      <c r="B44" s="13" t="s">
        <v>116</v>
      </c>
      <c r="C44" s="13"/>
      <c r="D44" s="13"/>
      <c r="E44" s="1"/>
    </row>
    <row r="45" spans="1:5" ht="12" customHeight="1" x14ac:dyDescent="0.25">
      <c r="A45" s="1"/>
      <c r="B45" s="13" t="s">
        <v>117</v>
      </c>
      <c r="C45" s="13"/>
      <c r="D45" s="13"/>
      <c r="E45" s="1"/>
    </row>
    <row r="46" spans="1:5" ht="12" customHeight="1" x14ac:dyDescent="0.25">
      <c r="A46" s="1"/>
      <c r="B46" s="13" t="s">
        <v>118</v>
      </c>
      <c r="C46" s="13"/>
      <c r="D46" s="13"/>
      <c r="E46" s="1"/>
    </row>
    <row r="47" spans="1:5" ht="12" customHeight="1" x14ac:dyDescent="0.25">
      <c r="A47" s="1"/>
      <c r="B47" s="13" t="s">
        <v>119</v>
      </c>
      <c r="C47" s="13"/>
      <c r="D47" s="13"/>
      <c r="E47" s="1"/>
    </row>
    <row r="48" spans="1:5" ht="12" customHeight="1" x14ac:dyDescent="0.25">
      <c r="A48" s="1"/>
      <c r="B48" s="13" t="s">
        <v>120</v>
      </c>
      <c r="C48" s="13"/>
      <c r="D48" s="13"/>
      <c r="E48" s="1"/>
    </row>
    <row r="49" spans="1:5" ht="12" customHeight="1" x14ac:dyDescent="0.25">
      <c r="A49" s="1"/>
      <c r="B49" s="13" t="s">
        <v>121</v>
      </c>
      <c r="C49" s="13"/>
      <c r="D49" s="13"/>
      <c r="E49" s="1"/>
    </row>
    <row r="50" spans="1:5" ht="12" customHeight="1" x14ac:dyDescent="0.25">
      <c r="A50" s="1"/>
      <c r="B50" s="13" t="s">
        <v>122</v>
      </c>
      <c r="C50" s="13"/>
      <c r="D50" s="13"/>
      <c r="E50" s="1"/>
    </row>
    <row r="51" spans="1:5" ht="12" customHeight="1" x14ac:dyDescent="0.25">
      <c r="A51" s="1"/>
      <c r="B51" s="13" t="s">
        <v>123</v>
      </c>
      <c r="C51" s="13"/>
      <c r="D51" s="13"/>
      <c r="E51" s="1"/>
    </row>
    <row r="52" spans="1:5" ht="12" customHeight="1" x14ac:dyDescent="0.25">
      <c r="A52" s="1"/>
      <c r="B52" s="13" t="s">
        <v>124</v>
      </c>
      <c r="C52" s="13"/>
      <c r="D52" s="13"/>
      <c r="E52" s="1"/>
    </row>
    <row r="53" spans="1:5" ht="12" customHeight="1" x14ac:dyDescent="0.25">
      <c r="A53" s="1"/>
      <c r="B53" s="13" t="s">
        <v>125</v>
      </c>
      <c r="C53" s="13"/>
      <c r="D53" s="13"/>
      <c r="E53" s="1"/>
    </row>
    <row r="54" spans="1:5" ht="12" customHeight="1" x14ac:dyDescent="0.25">
      <c r="A54" s="1"/>
      <c r="B54" s="13" t="s">
        <v>259</v>
      </c>
      <c r="C54" s="13"/>
      <c r="D54" s="13"/>
      <c r="E54" s="1"/>
    </row>
    <row r="55" spans="1:5" ht="12" customHeight="1" x14ac:dyDescent="0.25">
      <c r="A55" s="1"/>
      <c r="B55" s="13" t="s">
        <v>260</v>
      </c>
      <c r="C55" s="13"/>
      <c r="D55" s="13"/>
      <c r="E55" s="1"/>
    </row>
    <row r="56" spans="1:5" ht="12" customHeight="1" x14ac:dyDescent="0.25">
      <c r="A56" s="1"/>
      <c r="B56" s="13" t="s">
        <v>261</v>
      </c>
      <c r="C56" s="13"/>
      <c r="D56" s="13"/>
      <c r="E56" s="1"/>
    </row>
    <row r="57" spans="1:5" ht="12" customHeight="1" x14ac:dyDescent="0.25">
      <c r="A57" s="1"/>
      <c r="B57" s="13" t="s">
        <v>262</v>
      </c>
      <c r="C57" s="13"/>
      <c r="D57" s="13"/>
      <c r="E57" s="1"/>
    </row>
    <row r="58" spans="1:5" ht="12" customHeight="1" x14ac:dyDescent="0.25">
      <c r="A58" s="1"/>
      <c r="B58" s="13" t="s">
        <v>263</v>
      </c>
      <c r="C58" s="13"/>
      <c r="D58" s="13"/>
      <c r="E58" s="1"/>
    </row>
    <row r="59" spans="1:5" ht="12" customHeight="1" x14ac:dyDescent="0.25">
      <c r="A59" s="1"/>
      <c r="B59" s="13" t="s">
        <v>264</v>
      </c>
      <c r="C59" s="13"/>
      <c r="D59" s="13"/>
      <c r="E59" s="1"/>
    </row>
    <row r="60" spans="1:5" ht="12" customHeight="1" x14ac:dyDescent="0.25">
      <c r="A60" s="1"/>
      <c r="B60" s="13" t="s">
        <v>265</v>
      </c>
      <c r="C60" s="13"/>
      <c r="D60" s="13"/>
      <c r="E60" s="1"/>
    </row>
    <row r="61" spans="1:5" ht="12" customHeight="1" x14ac:dyDescent="0.25">
      <c r="A61" s="1"/>
      <c r="B61" s="13" t="s">
        <v>266</v>
      </c>
      <c r="C61" s="13"/>
      <c r="D61" s="13"/>
      <c r="E61" s="1"/>
    </row>
    <row r="62" spans="1:5" ht="12" customHeight="1" x14ac:dyDescent="0.25">
      <c r="A62" s="1"/>
      <c r="B62" s="13" t="s">
        <v>267</v>
      </c>
      <c r="C62" s="13"/>
      <c r="D62" s="13"/>
      <c r="E62" s="1"/>
    </row>
    <row r="63" spans="1:5" ht="12" customHeight="1" x14ac:dyDescent="0.25">
      <c r="A63" s="1"/>
      <c r="B63" s="13" t="s">
        <v>268</v>
      </c>
      <c r="C63" s="13"/>
      <c r="D63" s="13"/>
      <c r="E63" s="1"/>
    </row>
    <row r="64" spans="1:5" ht="12" customHeight="1" x14ac:dyDescent="0.25">
      <c r="A64" s="1"/>
      <c r="B64" s="13" t="s">
        <v>269</v>
      </c>
      <c r="C64" s="13"/>
      <c r="D64" s="13"/>
      <c r="E64" s="1"/>
    </row>
    <row r="65" spans="1:5" ht="12" customHeight="1" x14ac:dyDescent="0.25">
      <c r="A65" s="1"/>
      <c r="B65" s="13" t="s">
        <v>270</v>
      </c>
      <c r="C65" s="13"/>
      <c r="D65" s="13"/>
      <c r="E65" s="1"/>
    </row>
    <row r="66" spans="1:5" ht="12" customHeight="1" x14ac:dyDescent="0.25">
      <c r="A66" s="1"/>
      <c r="B66" s="13" t="s">
        <v>271</v>
      </c>
      <c r="C66" s="13"/>
      <c r="D66" s="13"/>
      <c r="E66" s="1"/>
    </row>
    <row r="67" spans="1:5" ht="12" customHeight="1" x14ac:dyDescent="0.25">
      <c r="A67" s="1"/>
      <c r="B67" s="13" t="s">
        <v>272</v>
      </c>
      <c r="C67" s="13"/>
      <c r="D67" s="13"/>
      <c r="E67" s="1"/>
    </row>
    <row r="68" spans="1:5" ht="12" customHeight="1" x14ac:dyDescent="0.25">
      <c r="A68" s="1"/>
      <c r="B68" s="13" t="s">
        <v>273</v>
      </c>
      <c r="C68" s="13"/>
      <c r="D68" s="13"/>
      <c r="E68" s="1"/>
    </row>
    <row r="69" spans="1:5" ht="12" customHeight="1" x14ac:dyDescent="0.25">
      <c r="A69" s="1"/>
      <c r="B69" s="13" t="s">
        <v>274</v>
      </c>
      <c r="C69" s="13"/>
      <c r="D69" s="13"/>
      <c r="E69" s="1"/>
    </row>
    <row r="70" spans="1:5" ht="12" customHeight="1" x14ac:dyDescent="0.25">
      <c r="A70" s="1"/>
      <c r="B70" s="13" t="s">
        <v>275</v>
      </c>
      <c r="C70" s="13"/>
      <c r="D70" s="13"/>
      <c r="E70" s="1"/>
    </row>
    <row r="71" spans="1:5" ht="12" customHeight="1" x14ac:dyDescent="0.25">
      <c r="A71" s="1"/>
      <c r="B71" s="13" t="s">
        <v>276</v>
      </c>
      <c r="C71" s="13"/>
      <c r="D71" s="13"/>
      <c r="E71" s="1"/>
    </row>
    <row r="72" spans="1:5" ht="12" customHeight="1" x14ac:dyDescent="0.25">
      <c r="A72" s="1"/>
      <c r="B72" s="13" t="s">
        <v>277</v>
      </c>
      <c r="C72" s="13"/>
      <c r="D72" s="13"/>
      <c r="E72" s="1"/>
    </row>
    <row r="73" spans="1:5" ht="12" customHeight="1" x14ac:dyDescent="0.25">
      <c r="A73" s="1"/>
      <c r="B73" s="13" t="s">
        <v>278</v>
      </c>
      <c r="C73" s="13"/>
      <c r="D73" s="13"/>
      <c r="E73" s="1"/>
    </row>
    <row r="74" spans="1:5" ht="12" customHeight="1" x14ac:dyDescent="0.25">
      <c r="A74" s="1"/>
      <c r="B74" s="13" t="s">
        <v>279</v>
      </c>
      <c r="C74" s="13"/>
      <c r="D74" s="13"/>
      <c r="E74" s="1"/>
    </row>
    <row r="75" spans="1:5" ht="12" customHeight="1" x14ac:dyDescent="0.25">
      <c r="A75" s="1"/>
      <c r="B75" s="13" t="s">
        <v>280</v>
      </c>
      <c r="C75" s="13"/>
      <c r="D75" s="13"/>
      <c r="E75" s="1"/>
    </row>
    <row r="76" spans="1:5" ht="12" customHeight="1" x14ac:dyDescent="0.25">
      <c r="A76" s="1"/>
      <c r="B76" s="13" t="s">
        <v>281</v>
      </c>
      <c r="C76" s="13"/>
      <c r="D76" s="13"/>
      <c r="E76" s="1"/>
    </row>
    <row r="77" spans="1:5" ht="12" customHeight="1" x14ac:dyDescent="0.25">
      <c r="A77" s="1"/>
      <c r="B77" s="13" t="s">
        <v>282</v>
      </c>
      <c r="C77" s="13"/>
      <c r="D77" s="13"/>
      <c r="E77" s="1"/>
    </row>
    <row r="78" spans="1:5" ht="12" customHeight="1" x14ac:dyDescent="0.25">
      <c r="A78" s="1"/>
      <c r="B78" s="13" t="s">
        <v>283</v>
      </c>
      <c r="C78" s="13"/>
      <c r="D78" s="13"/>
      <c r="E78" s="1"/>
    </row>
    <row r="79" spans="1:5" ht="12" customHeight="1" x14ac:dyDescent="0.25">
      <c r="A79" s="1"/>
      <c r="B79" s="13" t="s">
        <v>284</v>
      </c>
      <c r="C79" s="13"/>
      <c r="D79" s="13"/>
      <c r="E79" s="1"/>
    </row>
    <row r="80" spans="1:5" ht="12" customHeight="1" x14ac:dyDescent="0.25">
      <c r="A80" s="1"/>
      <c r="B80" s="13" t="s">
        <v>285</v>
      </c>
      <c r="C80" s="13"/>
      <c r="D80" s="13"/>
      <c r="E80" s="1"/>
    </row>
    <row r="81" spans="1:5" ht="12" customHeight="1" x14ac:dyDescent="0.25">
      <c r="A81" s="1"/>
      <c r="B81" s="13" t="s">
        <v>286</v>
      </c>
      <c r="C81" s="13"/>
      <c r="D81" s="13"/>
      <c r="E81" s="1"/>
    </row>
    <row r="82" spans="1:5" ht="12" customHeight="1" x14ac:dyDescent="0.25">
      <c r="A82" s="1"/>
      <c r="B82" s="13" t="s">
        <v>287</v>
      </c>
      <c r="C82" s="13"/>
      <c r="D82" s="13"/>
      <c r="E82" s="1"/>
    </row>
    <row r="83" spans="1:5" ht="12" customHeight="1" x14ac:dyDescent="0.25">
      <c r="A83" s="1"/>
      <c r="B83" s="13" t="s">
        <v>288</v>
      </c>
      <c r="C83" s="13"/>
      <c r="D83" s="13"/>
      <c r="E83" s="1"/>
    </row>
    <row r="84" spans="1:5" ht="12" customHeight="1" x14ac:dyDescent="0.25">
      <c r="A84" s="1"/>
      <c r="B84" s="13" t="s">
        <v>289</v>
      </c>
      <c r="C84" s="13"/>
      <c r="D84" s="13"/>
      <c r="E84" s="1"/>
    </row>
    <row r="85" spans="1:5" ht="12" customHeight="1" x14ac:dyDescent="0.25">
      <c r="A85" s="1"/>
      <c r="B85" s="13" t="s">
        <v>290</v>
      </c>
      <c r="C85" s="13"/>
      <c r="D85" s="13"/>
      <c r="E85" s="1"/>
    </row>
    <row r="86" spans="1:5" ht="12" customHeight="1" x14ac:dyDescent="0.25">
      <c r="A86" s="1"/>
      <c r="B86" s="13" t="s">
        <v>291</v>
      </c>
      <c r="C86" s="13"/>
      <c r="D86" s="13"/>
      <c r="E86" s="1"/>
    </row>
    <row r="87" spans="1:5" ht="12" customHeight="1" x14ac:dyDescent="0.25">
      <c r="A87" s="1"/>
      <c r="B87" s="13" t="s">
        <v>292</v>
      </c>
      <c r="C87" s="13"/>
      <c r="D87" s="13"/>
      <c r="E87" s="1"/>
    </row>
    <row r="88" spans="1:5" ht="12" customHeight="1" x14ac:dyDescent="0.25">
      <c r="A88" s="1"/>
      <c r="B88" s="13" t="s">
        <v>293</v>
      </c>
      <c r="C88" s="13"/>
      <c r="D88" s="13"/>
      <c r="E88" s="1"/>
    </row>
    <row r="89" spans="1:5" ht="12" customHeight="1" x14ac:dyDescent="0.25">
      <c r="A89" s="1"/>
      <c r="B89" s="13" t="s">
        <v>294</v>
      </c>
      <c r="C89" s="13"/>
      <c r="D89" s="13"/>
      <c r="E89" s="1"/>
    </row>
    <row r="90" spans="1:5" ht="12" customHeight="1" x14ac:dyDescent="0.25">
      <c r="A90" s="1"/>
      <c r="B90" s="13" t="s">
        <v>295</v>
      </c>
      <c r="C90" s="13"/>
      <c r="D90" s="13"/>
      <c r="E90" s="1"/>
    </row>
    <row r="91" spans="1:5" ht="12" customHeight="1" x14ac:dyDescent="0.25">
      <c r="A91" s="1"/>
      <c r="B91" s="13" t="s">
        <v>296</v>
      </c>
      <c r="C91" s="13"/>
      <c r="D91" s="13"/>
      <c r="E91" s="1"/>
    </row>
    <row r="92" spans="1:5" ht="12" customHeight="1" x14ac:dyDescent="0.25">
      <c r="A92" s="1"/>
      <c r="B92" s="13" t="s">
        <v>297</v>
      </c>
      <c r="C92" s="13"/>
      <c r="D92" s="13"/>
      <c r="E92" s="1"/>
    </row>
    <row r="93" spans="1:5" ht="12" customHeight="1" x14ac:dyDescent="0.25">
      <c r="A93" s="1"/>
      <c r="B93" s="13" t="s">
        <v>298</v>
      </c>
      <c r="C93" s="13"/>
      <c r="D93" s="13"/>
      <c r="E93" s="1"/>
    </row>
    <row r="94" spans="1:5" ht="12" customHeight="1" x14ac:dyDescent="0.25">
      <c r="A94" s="1"/>
      <c r="B94" s="13" t="s">
        <v>299</v>
      </c>
      <c r="C94" s="13"/>
      <c r="D94" s="13"/>
      <c r="E94" s="1"/>
    </row>
    <row r="95" spans="1:5" ht="12" customHeight="1" x14ac:dyDescent="0.25">
      <c r="A95" s="1"/>
      <c r="B95" s="13" t="s">
        <v>300</v>
      </c>
      <c r="C95" s="13"/>
      <c r="D95" s="13"/>
      <c r="E95" s="1"/>
    </row>
    <row r="96" spans="1:5" ht="12" customHeight="1" x14ac:dyDescent="0.25">
      <c r="A96" s="1"/>
      <c r="B96" s="13" t="s">
        <v>301</v>
      </c>
      <c r="C96" s="13"/>
      <c r="D96" s="13"/>
      <c r="E96" s="1"/>
    </row>
    <row r="97" spans="1:5" ht="12" customHeight="1" x14ac:dyDescent="0.25">
      <c r="A97" s="1"/>
      <c r="B97" s="13" t="s">
        <v>302</v>
      </c>
      <c r="C97" s="13"/>
      <c r="D97" s="13"/>
      <c r="E97" s="1"/>
    </row>
    <row r="98" spans="1:5" ht="12" customHeight="1" x14ac:dyDescent="0.25">
      <c r="A98" s="1"/>
      <c r="B98" s="13" t="s">
        <v>303</v>
      </c>
      <c r="C98" s="13"/>
      <c r="D98" s="13"/>
      <c r="E98" s="1"/>
    </row>
    <row r="99" spans="1:5" ht="12" customHeight="1" x14ac:dyDescent="0.25">
      <c r="A99" s="1"/>
      <c r="B99" s="13" t="s">
        <v>304</v>
      </c>
      <c r="C99" s="13"/>
      <c r="D99" s="13"/>
      <c r="E99" s="1"/>
    </row>
    <row r="100" spans="1:5" ht="12" customHeight="1" x14ac:dyDescent="0.25">
      <c r="A100" s="1"/>
      <c r="B100" s="13" t="s">
        <v>305</v>
      </c>
      <c r="C100" s="13"/>
      <c r="D100" s="13"/>
      <c r="E100" s="1"/>
    </row>
    <row r="101" spans="1:5" ht="12" customHeight="1" x14ac:dyDescent="0.25">
      <c r="A101" s="1"/>
      <c r="B101" s="13" t="s">
        <v>306</v>
      </c>
      <c r="C101" s="13"/>
      <c r="D101" s="13"/>
      <c r="E101" s="1"/>
    </row>
    <row r="102" spans="1:5" ht="12" customHeight="1" x14ac:dyDescent="0.25">
      <c r="A102" s="1"/>
      <c r="B102" s="13" t="s">
        <v>307</v>
      </c>
      <c r="C102" s="13"/>
      <c r="D102" s="13"/>
      <c r="E102" s="1"/>
    </row>
    <row r="103" spans="1:5" ht="12" customHeight="1" x14ac:dyDescent="0.25">
      <c r="A103" s="1"/>
      <c r="B103" s="13" t="s">
        <v>308</v>
      </c>
      <c r="C103" s="13"/>
      <c r="D103" s="13"/>
      <c r="E103" s="1"/>
    </row>
    <row r="104" spans="1:5" ht="12" customHeight="1" x14ac:dyDescent="0.25">
      <c r="A104" s="1"/>
      <c r="B104" s="1"/>
      <c r="C104" s="1"/>
      <c r="D104" s="1"/>
      <c r="E104" s="1"/>
    </row>
    <row r="105" spans="1:5" ht="12" customHeight="1" x14ac:dyDescent="0.25">
      <c r="A105" s="1"/>
      <c r="B105" s="1"/>
      <c r="C105" s="1"/>
      <c r="D105" s="1"/>
      <c r="E105" s="1"/>
    </row>
  </sheetData>
  <sheetProtection sheet="1" objects="1" scenarios="1"/>
  <mergeCells count="1">
    <mergeCell ref="B1:D1"/>
  </mergeCells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10</vt:i4>
      </vt:variant>
    </vt:vector>
  </HeadingPairs>
  <TitlesOfParts>
    <vt:vector size="13" baseType="lpstr">
      <vt:lpstr>PSN-1000</vt:lpstr>
      <vt:lpstr>Device Database</vt:lpstr>
      <vt:lpstr>User Defined</vt:lpstr>
      <vt:lpstr>Conv_Detectors</vt:lpstr>
      <vt:lpstr>Horn_Strobes</vt:lpstr>
      <vt:lpstr>Horns</vt:lpstr>
      <vt:lpstr>MiniHorns</vt:lpstr>
      <vt:lpstr>Other_Notification</vt:lpstr>
      <vt:lpstr>PLINK_Devices</vt:lpstr>
      <vt:lpstr>'PSN-1000'!Print_Area</vt:lpstr>
      <vt:lpstr>SLC_Aux_Power</vt:lpstr>
      <vt:lpstr>Strobes</vt:lpstr>
      <vt:lpstr>User_Defined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Craig Summers</dc:creator>
  <cp:lastModifiedBy>Tony Moore</cp:lastModifiedBy>
  <cp:lastPrinted>2022-10-17T15:58:16Z</cp:lastPrinted>
  <dcterms:created xsi:type="dcterms:W3CDTF">2011-12-25T02:49:30Z</dcterms:created>
  <dcterms:modified xsi:type="dcterms:W3CDTF">2025-04-04T18:45:45Z</dcterms:modified>
</cp:coreProperties>
</file>