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ch Support\Fire Alarm\Battery Calcs Spreadsheets\Updated Battery Calcs\"/>
    </mc:Choice>
  </mc:AlternateContent>
  <xr:revisionPtr revIDLastSave="0" documentId="8_{FBCE06B8-644D-4E4B-893A-EF197F7667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SN-106" sheetId="1" r:id="rId1"/>
    <sheet name="Device Database" sheetId="6" state="hidden" r:id="rId2"/>
    <sheet name="User Defined" sheetId="9" r:id="rId3"/>
  </sheets>
  <definedNames>
    <definedName name="Conv_Detectors">'Device Database'!$B$434:$B$440</definedName>
    <definedName name="Horn_Strobes">'Device Database'!$B$4:$B$172</definedName>
    <definedName name="Horns">'Device Database'!$B$356:$B$368</definedName>
    <definedName name="MiniHorns">'Device Database'!$B$394:$B$397</definedName>
    <definedName name="Other_Notification">'Device Database'!$B$401:$B$413</definedName>
    <definedName name="PLINK_Devices">'Device Database'!$B$444:$B$446</definedName>
    <definedName name="_xlnm.Print_Area" localSheetId="0">'PSN-106'!$A$1:$J$208</definedName>
    <definedName name="SLC_Aux_Power">'Device Database'!$B$418:$B$430</definedName>
    <definedName name="Strobes">'Device Database'!$B$206:$B$344</definedName>
    <definedName name="User_Defined">'User Defined'!$B$4:$B$103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1" i="1" l="1"/>
  <c r="H200" i="1"/>
  <c r="H199" i="1"/>
  <c r="H198" i="1"/>
  <c r="H197" i="1"/>
  <c r="F201" i="1"/>
  <c r="F200" i="1"/>
  <c r="F199" i="1"/>
  <c r="F198" i="1"/>
  <c r="F197" i="1"/>
  <c r="H179" i="1"/>
  <c r="H178" i="1"/>
  <c r="H177" i="1"/>
  <c r="H176" i="1"/>
  <c r="H175" i="1"/>
  <c r="F179" i="1"/>
  <c r="F178" i="1"/>
  <c r="F177" i="1"/>
  <c r="F176" i="1"/>
  <c r="F175" i="1"/>
  <c r="H157" i="1"/>
  <c r="H156" i="1"/>
  <c r="H155" i="1"/>
  <c r="H154" i="1"/>
  <c r="H153" i="1"/>
  <c r="F157" i="1"/>
  <c r="F156" i="1"/>
  <c r="F155" i="1"/>
  <c r="F154" i="1"/>
  <c r="F153" i="1"/>
  <c r="H132" i="1"/>
  <c r="H131" i="1"/>
  <c r="H130" i="1"/>
  <c r="H129" i="1"/>
  <c r="H128" i="1"/>
  <c r="F132" i="1"/>
  <c r="F131" i="1"/>
  <c r="F130" i="1"/>
  <c r="F129" i="1"/>
  <c r="F128" i="1"/>
  <c r="H110" i="1"/>
  <c r="H109" i="1"/>
  <c r="H108" i="1"/>
  <c r="H107" i="1"/>
  <c r="H106" i="1"/>
  <c r="F110" i="1"/>
  <c r="F109" i="1"/>
  <c r="F108" i="1"/>
  <c r="F107" i="1"/>
  <c r="F106" i="1"/>
  <c r="H85" i="1"/>
  <c r="H84" i="1"/>
  <c r="H83" i="1"/>
  <c r="H82" i="1"/>
  <c r="H81" i="1"/>
  <c r="F85" i="1"/>
  <c r="F84" i="1"/>
  <c r="F83" i="1"/>
  <c r="F82" i="1"/>
  <c r="F81" i="1"/>
  <c r="H63" i="1"/>
  <c r="H62" i="1"/>
  <c r="H61" i="1"/>
  <c r="H60" i="1"/>
  <c r="H59" i="1"/>
  <c r="F63" i="1"/>
  <c r="F62" i="1"/>
  <c r="F61" i="1"/>
  <c r="F60" i="1"/>
  <c r="F59" i="1"/>
  <c r="D77" i="1"/>
  <c r="D193" i="1" l="1"/>
  <c r="D171" i="1"/>
  <c r="D149" i="1"/>
  <c r="D124" i="1"/>
  <c r="D102" i="1"/>
  <c r="D55" i="1"/>
  <c r="C169" i="1" l="1"/>
  <c r="C147" i="1"/>
  <c r="C122" i="1"/>
  <c r="C100" i="1"/>
  <c r="C75" i="1"/>
  <c r="C53" i="1"/>
  <c r="D191" i="1"/>
  <c r="G142" i="1"/>
  <c r="C185" i="1"/>
  <c r="C163" i="1"/>
  <c r="C138" i="1"/>
  <c r="C116" i="1"/>
  <c r="C91" i="1"/>
  <c r="C69" i="1"/>
  <c r="F30" i="1" l="1"/>
  <c r="F29" i="1"/>
  <c r="F28" i="1"/>
  <c r="F27" i="1"/>
  <c r="F26" i="1"/>
  <c r="F25" i="1"/>
  <c r="D25" i="1"/>
  <c r="D26" i="1"/>
  <c r="D27" i="1"/>
  <c r="D28" i="1"/>
  <c r="D29" i="1"/>
  <c r="D30" i="1"/>
  <c r="C30" i="1"/>
  <c r="C29" i="1"/>
  <c r="C28" i="1"/>
  <c r="C27" i="1"/>
  <c r="C26" i="1"/>
  <c r="C25" i="1"/>
  <c r="G59" i="1" l="1"/>
  <c r="D31" i="1"/>
  <c r="C31" i="1"/>
  <c r="I197" i="1"/>
  <c r="I198" i="1"/>
  <c r="I199" i="1"/>
  <c r="I200" i="1"/>
  <c r="I201" i="1"/>
  <c r="I202" i="1"/>
  <c r="I203" i="1"/>
  <c r="I204" i="1"/>
  <c r="I205" i="1"/>
  <c r="I206" i="1"/>
  <c r="G197" i="1"/>
  <c r="G198" i="1"/>
  <c r="G199" i="1"/>
  <c r="G200" i="1"/>
  <c r="G201" i="1"/>
  <c r="G202" i="1"/>
  <c r="G203" i="1"/>
  <c r="G204" i="1"/>
  <c r="G205" i="1"/>
  <c r="G206" i="1"/>
  <c r="I175" i="1"/>
  <c r="I176" i="1"/>
  <c r="I177" i="1"/>
  <c r="I178" i="1"/>
  <c r="I179" i="1"/>
  <c r="I180" i="1"/>
  <c r="I181" i="1"/>
  <c r="I182" i="1"/>
  <c r="I183" i="1"/>
  <c r="I184" i="1"/>
  <c r="G175" i="1"/>
  <c r="G176" i="1"/>
  <c r="G177" i="1"/>
  <c r="G178" i="1"/>
  <c r="G179" i="1"/>
  <c r="G180" i="1"/>
  <c r="G181" i="1"/>
  <c r="G182" i="1"/>
  <c r="G183" i="1"/>
  <c r="G184" i="1"/>
  <c r="C207" i="1"/>
  <c r="I188" i="1"/>
  <c r="F193" i="1"/>
  <c r="G157" i="1"/>
  <c r="G156" i="1"/>
  <c r="G155" i="1"/>
  <c r="G154" i="1"/>
  <c r="G153" i="1"/>
  <c r="G132" i="1"/>
  <c r="G131" i="1"/>
  <c r="G130" i="1"/>
  <c r="G129" i="1"/>
  <c r="G128" i="1"/>
  <c r="I157" i="1"/>
  <c r="I156" i="1"/>
  <c r="I155" i="1"/>
  <c r="I154" i="1"/>
  <c r="I153" i="1"/>
  <c r="I132" i="1"/>
  <c r="I131" i="1"/>
  <c r="I130" i="1"/>
  <c r="I129" i="1"/>
  <c r="I128" i="1"/>
  <c r="I110" i="1"/>
  <c r="I109" i="1"/>
  <c r="I108" i="1"/>
  <c r="I107" i="1"/>
  <c r="I106" i="1"/>
  <c r="G110" i="1"/>
  <c r="G109" i="1"/>
  <c r="G108" i="1"/>
  <c r="G107" i="1"/>
  <c r="G106" i="1"/>
  <c r="I85" i="1"/>
  <c r="I84" i="1"/>
  <c r="I83" i="1"/>
  <c r="I82" i="1"/>
  <c r="I81" i="1"/>
  <c r="G85" i="1"/>
  <c r="G84" i="1"/>
  <c r="G83" i="1"/>
  <c r="G82" i="1"/>
  <c r="G81" i="1"/>
  <c r="I62" i="1"/>
  <c r="I61" i="1"/>
  <c r="I60" i="1"/>
  <c r="G63" i="1"/>
  <c r="G62" i="1"/>
  <c r="I63" i="1"/>
  <c r="G61" i="1"/>
  <c r="G60" i="1"/>
  <c r="I59" i="1"/>
  <c r="D38" i="1"/>
  <c r="D39" i="1" s="1"/>
  <c r="I142" i="1"/>
  <c r="I95" i="1"/>
  <c r="G95" i="1"/>
  <c r="I48" i="1"/>
  <c r="G48" i="1"/>
  <c r="F171" i="1"/>
  <c r="I166" i="1"/>
  <c r="I162" i="1"/>
  <c r="G162" i="1"/>
  <c r="I161" i="1"/>
  <c r="G161" i="1"/>
  <c r="I160" i="1"/>
  <c r="G160" i="1"/>
  <c r="I159" i="1"/>
  <c r="G159" i="1"/>
  <c r="I158" i="1"/>
  <c r="G158" i="1"/>
  <c r="F149" i="1"/>
  <c r="I144" i="1"/>
  <c r="I137" i="1"/>
  <c r="G137" i="1"/>
  <c r="I136" i="1"/>
  <c r="G136" i="1"/>
  <c r="I135" i="1"/>
  <c r="G135" i="1"/>
  <c r="I134" i="1"/>
  <c r="G134" i="1"/>
  <c r="I133" i="1"/>
  <c r="G133" i="1"/>
  <c r="F124" i="1"/>
  <c r="I119" i="1"/>
  <c r="I115" i="1"/>
  <c r="G115" i="1"/>
  <c r="I114" i="1"/>
  <c r="G114" i="1"/>
  <c r="I113" i="1"/>
  <c r="G113" i="1"/>
  <c r="I112" i="1"/>
  <c r="G112" i="1"/>
  <c r="I111" i="1"/>
  <c r="G111" i="1"/>
  <c r="F102" i="1"/>
  <c r="I97" i="1"/>
  <c r="I21" i="1"/>
  <c r="I35" i="1" s="1"/>
  <c r="G21" i="1"/>
  <c r="G35" i="1" s="1"/>
  <c r="I43" i="1"/>
  <c r="I39" i="1"/>
  <c r="G39" i="1"/>
  <c r="F77" i="1"/>
  <c r="F55" i="1"/>
  <c r="I90" i="1"/>
  <c r="G90" i="1"/>
  <c r="I89" i="1"/>
  <c r="G89" i="1"/>
  <c r="I88" i="1"/>
  <c r="G88" i="1"/>
  <c r="I87" i="1"/>
  <c r="G87" i="1"/>
  <c r="I86" i="1"/>
  <c r="G86" i="1"/>
  <c r="I72" i="1"/>
  <c r="I64" i="1"/>
  <c r="I65" i="1"/>
  <c r="I66" i="1"/>
  <c r="I67" i="1"/>
  <c r="I68" i="1"/>
  <c r="G64" i="1"/>
  <c r="G65" i="1"/>
  <c r="G66" i="1"/>
  <c r="G68" i="1"/>
  <c r="I50" i="1"/>
  <c r="G69" i="1" l="1"/>
  <c r="G25" i="1" s="1"/>
  <c r="G185" i="1"/>
  <c r="G30" i="1" s="1"/>
  <c r="G138" i="1"/>
  <c r="G28" i="1" s="1"/>
  <c r="G116" i="1"/>
  <c r="G163" i="1"/>
  <c r="G29" i="1" s="1"/>
  <c r="G91" i="1"/>
  <c r="G26" i="1" s="1"/>
  <c r="I163" i="1"/>
  <c r="I29" i="1" s="1"/>
  <c r="I138" i="1"/>
  <c r="I28" i="1" s="1"/>
  <c r="I116" i="1"/>
  <c r="I27" i="1" s="1"/>
  <c r="I91" i="1"/>
  <c r="I26" i="1" s="1"/>
  <c r="G207" i="1"/>
  <c r="G31" i="1" s="1"/>
  <c r="G193" i="1"/>
  <c r="H193" i="1" s="1"/>
  <c r="G77" i="1"/>
  <c r="H77" i="1" s="1"/>
  <c r="G149" i="1"/>
  <c r="H149" i="1" s="1"/>
  <c r="G55" i="1"/>
  <c r="H55" i="1" s="1"/>
  <c r="G102" i="1"/>
  <c r="H102" i="1" s="1"/>
  <c r="G27" i="1"/>
  <c r="G124" i="1"/>
  <c r="H124" i="1" s="1"/>
  <c r="G171" i="1"/>
  <c r="H171" i="1" s="1"/>
  <c r="I69" i="1"/>
  <c r="I25" i="1" s="1"/>
  <c r="I207" i="1"/>
  <c r="I31" i="1" s="1"/>
  <c r="I185" i="1"/>
  <c r="I30" i="1" s="1"/>
  <c r="I32" i="1" l="1"/>
  <c r="I36" i="1" s="1"/>
  <c r="I38" i="1" s="1"/>
  <c r="I40" i="1" s="1"/>
  <c r="G32" i="1"/>
  <c r="G36" i="1" s="1"/>
  <c r="G38" i="1" s="1"/>
  <c r="G40" i="1" s="1"/>
  <c r="I42" i="1" l="1"/>
  <c r="K38" i="1" s="1"/>
  <c r="I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  <author>Craig Summers</author>
  </authors>
  <commentList>
    <comment ref="I43" authorId="0" shapeId="0" xr:uid="{3BBA7002-5FCC-4028-AA1D-FBC8AE7D54A9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  <comment ref="I55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77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02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24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49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71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93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<sst xmlns="http://schemas.openxmlformats.org/spreadsheetml/2006/main" count="797" uniqueCount="564">
  <si>
    <t>Qty</t>
  </si>
  <si>
    <t>Part #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</si>
  <si>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</si>
  <si>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</si>
  <si>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</si>
  <si>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</si>
  <si>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</si>
  <si>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</si>
  <si>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</si>
  <si>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</si>
  <si>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</si>
  <si>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</si>
  <si>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</si>
  <si>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</si>
  <si>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</si>
  <si>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</si>
  <si>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</si>
  <si>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</si>
  <si>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</si>
  <si>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</si>
  <si>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</si>
  <si>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</si>
  <si>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</si>
  <si>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</si>
  <si>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</si>
  <si>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</si>
  <si>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</si>
  <si>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</si>
  <si>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</si>
  <si>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</si>
  <si>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</si>
  <si>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</si>
  <si>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</si>
  <si>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</si>
  <si>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</si>
  <si>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</si>
  <si>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</si>
  <si>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</si>
  <si>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</si>
  <si>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</si>
  <si>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</si>
  <si>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</si>
  <si>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</si>
  <si>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</si>
  <si>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</si>
  <si>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</si>
  <si>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</si>
  <si>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</si>
  <si>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</si>
  <si>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</si>
  <si>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</si>
  <si>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</si>
  <si>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</si>
  <si>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</si>
  <si>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</si>
  <si>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</si>
  <si>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</si>
  <si>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</si>
  <si>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</si>
  <si>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</si>
  <si>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</si>
  <si>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</si>
  <si>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</si>
  <si>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</si>
  <si>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</si>
  <si>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</si>
  <si>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</si>
  <si>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</si>
  <si>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</si>
  <si>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</si>
  <si>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</si>
  <si>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</si>
  <si>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</si>
  <si>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</si>
  <si>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</si>
  <si>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</si>
  <si>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</si>
  <si>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</si>
  <si>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</si>
  <si>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</si>
  <si>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</si>
  <si>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</si>
  <si>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</si>
  <si>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</si>
  <si>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</si>
  <si>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</si>
  <si>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</si>
  <si>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</si>
  <si>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</si>
  <si>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</si>
  <si>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</si>
  <si>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</si>
  <si>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</si>
  <si>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</si>
  <si>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</si>
  <si>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</si>
  <si>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</si>
  <si>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</si>
  <si>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</si>
  <si>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</si>
  <si>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</si>
  <si>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</si>
  <si>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</si>
  <si>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</si>
  <si>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</si>
  <si>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</si>
  <si>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</si>
  <si>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</si>
  <si>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</si>
  <si>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</si>
  <si>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</si>
  <si>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</si>
  <si>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</si>
  <si>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</si>
  <si>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</si>
  <si>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</si>
  <si>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</si>
  <si>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</si>
  <si>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</si>
  <si>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</si>
  <si>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Horn Strobes</t>
  </si>
  <si>
    <t>MiniHorns</t>
  </si>
  <si>
    <t>Lookup Type</t>
  </si>
  <si>
    <t>Notification</t>
  </si>
  <si>
    <t>Doors (Low AC Drop)</t>
  </si>
  <si>
    <t>Potter MH-12/24 MiniHorn</t>
  </si>
  <si>
    <t>Potter H-1224 Horn, Hi db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</si>
  <si>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</si>
  <si>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</si>
  <si>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</si>
  <si>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</si>
  <si>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</si>
  <si>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</si>
  <si>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</si>
  <si>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</si>
  <si>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</si>
  <si>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t>NAC 2</t>
  </si>
  <si>
    <r>
      <t xml:space="preserve">Max Load </t>
    </r>
    <r>
      <rPr>
        <b/>
        <sz val="8"/>
        <color indexed="9"/>
        <rFont val="Calibri"/>
        <family val="2"/>
      </rPr>
      <t>(amps)</t>
    </r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</si>
  <si>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</si>
  <si>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</si>
  <si>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</si>
  <si>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</si>
  <si>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</si>
  <si>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</si>
  <si>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</si>
  <si>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</si>
  <si>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</si>
  <si>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</si>
  <si>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</si>
  <si>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</si>
  <si>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</si>
  <si>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</si>
  <si>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</si>
  <si>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</si>
  <si>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</si>
  <si>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</si>
  <si>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</si>
  <si>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</si>
  <si>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</si>
  <si>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</si>
  <si>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</si>
  <si>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</si>
  <si>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</si>
  <si>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</si>
  <si>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</si>
  <si>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</si>
  <si>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</si>
  <si>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</si>
  <si>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</si>
  <si>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</si>
  <si>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</si>
  <si>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</si>
  <si>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</si>
  <si>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</si>
  <si>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</si>
  <si>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</si>
  <si>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</si>
  <si>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</si>
  <si>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</si>
  <si>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</si>
  <si>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</si>
  <si>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</si>
  <si>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</si>
  <si>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</si>
  <si>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</si>
  <si>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</si>
  <si>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</si>
  <si>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</si>
  <si>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</si>
  <si>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</si>
  <si>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</si>
  <si>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</si>
  <si>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</si>
  <si>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</si>
  <si>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</si>
  <si>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</si>
  <si>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</si>
  <si>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</si>
  <si>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</si>
  <si>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</si>
  <si>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</si>
  <si>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</si>
  <si>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</si>
  <si>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</si>
  <si>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</si>
  <si>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</si>
  <si>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</si>
  <si>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</si>
  <si>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</si>
  <si>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</si>
  <si>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</si>
  <si>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</si>
  <si>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</si>
  <si>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</si>
  <si>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</si>
  <si>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</si>
  <si>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</si>
  <si>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</si>
  <si>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</si>
  <si>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</si>
  <si>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</si>
  <si>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</si>
  <si>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</si>
  <si>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</si>
  <si>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</si>
  <si>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</si>
  <si>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</si>
  <si>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</si>
  <si>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</si>
  <si>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</si>
  <si>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</si>
  <si>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</si>
  <si>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</si>
  <si>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</si>
  <si>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</si>
  <si>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</si>
  <si>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</si>
  <si>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</si>
  <si>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</si>
  <si>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</si>
  <si>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</si>
  <si>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</si>
  <si>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</si>
  <si>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</si>
  <si>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</si>
  <si>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</si>
  <si>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</si>
  <si>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</si>
  <si>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</si>
  <si>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</si>
  <si>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</si>
  <si>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</si>
  <si>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</si>
  <si>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</si>
  <si>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</si>
  <si>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</si>
  <si>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</si>
  <si>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</si>
  <si>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</si>
  <si>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</si>
  <si>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</si>
  <si>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</si>
  <si>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</si>
  <si>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</si>
  <si>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</si>
  <si>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</si>
  <si>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</si>
  <si>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</si>
  <si>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</si>
  <si>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</si>
  <si>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</si>
  <si>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</si>
  <si>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</si>
  <si>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</si>
  <si>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</si>
  <si>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</si>
  <si>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</si>
  <si>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</si>
  <si>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</si>
  <si>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</si>
  <si>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</si>
  <si>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</si>
  <si>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Other Notification</t>
  </si>
  <si>
    <t>Conventional Detectors</t>
  </si>
  <si>
    <t>Potter ASB Det Base w/Sounder</t>
  </si>
  <si>
    <t>Potter CIZM-4 Conv Zone Class A</t>
  </si>
  <si>
    <t>User Defined Parts</t>
  </si>
  <si>
    <t>to these bottom 5 rows</t>
  </si>
  <si>
    <t>User can add devices on the fly</t>
  </si>
  <si>
    <t>(No lookup function)</t>
  </si>
  <si>
    <t>NAC Circuits (See NAC Configuration below)</t>
  </si>
  <si>
    <t>Polarity Reversal</t>
  </si>
  <si>
    <t>Contact Input</t>
  </si>
  <si>
    <t>NAC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</si>
  <si>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</si>
  <si>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</si>
  <si>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</si>
  <si>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</si>
  <si>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NAC Circuit Current: </t>
  </si>
  <si>
    <t xml:space="preserve">Installed By: </t>
  </si>
  <si>
    <t xml:space="preserve">Designed By: </t>
  </si>
  <si>
    <t>(Current draws listed are 2400/3000HZ Temporal audible setting)</t>
  </si>
  <si>
    <t>User assumes all responsibility to ensure the quantities and current draw values in this worksheet are accurate prior to submittal.</t>
  </si>
  <si>
    <t>NAC 3</t>
  </si>
  <si>
    <t>NAC 4</t>
  </si>
  <si>
    <t>NAC 5</t>
  </si>
  <si>
    <t>NAC 6</t>
  </si>
  <si>
    <t>NAC Circuit Configuration &amp; Voltage Drop (cont'd)</t>
  </si>
  <si>
    <t>Class B</t>
  </si>
  <si>
    <t>Class A</t>
  </si>
  <si>
    <t>Panel</t>
  </si>
  <si>
    <t>PSN-106
Battery &amp; Voltage Drop
Calculations</t>
  </si>
  <si>
    <t>PSN-106</t>
  </si>
  <si>
    <t>NAC Power Expander</t>
  </si>
  <si>
    <t>PLINK Devices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</si>
  <si>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</si>
  <si>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</si>
  <si>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</si>
  <si>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</si>
  <si>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</si>
  <si>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</si>
  <si>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</si>
  <si>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</si>
  <si>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</si>
  <si>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</si>
  <si>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</si>
  <si>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</si>
  <si>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</si>
  <si>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</si>
  <si>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</si>
  <si>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</si>
  <si>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</si>
  <si>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</si>
  <si>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</si>
  <si>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</si>
  <si>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</si>
  <si>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</si>
  <si>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</si>
  <si>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</si>
  <si>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</si>
  <si>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</si>
  <si>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</si>
  <si>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</si>
  <si>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</si>
  <si>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</si>
  <si>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</si>
  <si>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</si>
  <si>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</si>
  <si>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</si>
  <si>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</si>
  <si>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</si>
  <si>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</si>
  <si>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</si>
  <si>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</si>
  <si>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</si>
  <si>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</si>
  <si>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</si>
  <si>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</si>
  <si>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</si>
  <si>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</si>
  <si>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</si>
  <si>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</si>
  <si>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</si>
  <si>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</si>
  <si>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</si>
  <si>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</si>
  <si>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</si>
  <si>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</si>
  <si>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</si>
  <si>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</si>
  <si>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</si>
  <si>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</si>
  <si>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</si>
  <si>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</si>
  <si>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</si>
  <si>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</si>
  <si>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</si>
  <si>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</si>
  <si>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</si>
  <si>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</si>
  <si>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</si>
  <si>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</si>
  <si>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</si>
  <si>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</si>
  <si>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</si>
  <si>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</si>
  <si>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</si>
  <si>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</si>
  <si>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</si>
  <si>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</si>
  <si>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</si>
  <si>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</si>
  <si>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</si>
  <si>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</si>
  <si>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</si>
  <si>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</si>
  <si>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</si>
  <si>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</si>
  <si>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</si>
  <si>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</si>
  <si>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</si>
  <si>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</si>
  <si>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</si>
  <si>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</si>
  <si>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</si>
  <si>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</si>
  <si>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</si>
  <si>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</si>
  <si>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</si>
  <si>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</si>
  <si>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</si>
  <si>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</si>
  <si>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</si>
  <si>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</si>
  <si>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</si>
  <si>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</si>
  <si>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</si>
  <si>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</si>
  <si>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</si>
  <si>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</si>
  <si>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</si>
  <si>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</si>
  <si>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</si>
  <si>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</si>
  <si>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</si>
  <si>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</si>
  <si>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</si>
  <si>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</si>
  <si>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</si>
  <si>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</si>
  <si>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</si>
  <si>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</si>
  <si>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</si>
  <si>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</si>
  <si>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</si>
  <si>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</si>
  <si>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</si>
  <si>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</si>
  <si>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</si>
  <si>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</si>
  <si>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</si>
  <si>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</si>
  <si>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</si>
  <si>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</si>
  <si>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</si>
  <si>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Potter EH-24 Horn, High db</t>
  </si>
  <si>
    <t>Gentex GEH24 Horn, High db</t>
  </si>
  <si>
    <t>DRV-50 LED Power</t>
  </si>
  <si>
    <t>RLY-5 Power</t>
  </si>
  <si>
    <t>LED-16 LED Power</t>
  </si>
  <si>
    <t>AUX Power</t>
  </si>
  <si>
    <t>Volts @ Last Device</t>
  </si>
  <si>
    <t>AUX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</si>
  <si>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</si>
  <si>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</si>
  <si>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</si>
  <si>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</si>
  <si>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</si>
  <si>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</si>
  <si>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</si>
  <si>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</si>
  <si>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CHS-24B-WP,CHS-24G-WP,CSH-24R-WP, 75cd, Hi db</t>
  </si>
  <si>
    <t>CHSLP-24B-WP,CHSLP-24G-WP,CHSLP-24R-WP, 75cd, Hi db</t>
  </si>
  <si>
    <t>Potter PAD100-NAC Output Module</t>
  </si>
  <si>
    <t>Potter PAD100-ZM Conv Zone Module</t>
  </si>
  <si>
    <t>Potter PAD100-DUCTR Duct Det w/ Relay</t>
  </si>
  <si>
    <t>Potter PAD100-SB Sounder Base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</si>
  <si>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</si>
  <si>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</si>
  <si>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</si>
  <si>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</si>
  <si>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</si>
  <si>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</si>
  <si>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</si>
  <si>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</si>
  <si>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</si>
  <si>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</si>
  <si>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</si>
  <si>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</si>
  <si>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</si>
  <si>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</si>
  <si>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</si>
  <si>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</si>
  <si>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</si>
  <si>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</si>
  <si>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</si>
  <si>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</si>
  <si>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</si>
  <si>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</si>
  <si>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</si>
  <si>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</si>
  <si>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CS-24A-WP,CS-24B-WP,CS-24G-WP,CS-24R-WP Strobe, 75cd</t>
  </si>
  <si>
    <t>CSLP-24A-WP,CS-24B-WP,CS-24G-WP,CS-24R-WP Strobe, 75cd</t>
  </si>
  <si>
    <t>Clifford and Snell YL6 Explsn Proof Strobe</t>
  </si>
  <si>
    <t>Clifford and Snell YO6 Explsn Proof Sounder</t>
  </si>
  <si>
    <t>Clifford and Snell V6 Explsn Proof Strobe 5 Joule</t>
  </si>
  <si>
    <t>Clifford and Snell V6 Explsn Proof Strobe 10 Joule</t>
  </si>
  <si>
    <t>Clifford and Snell V6 Explsn Proof Strobe 20 Joule</t>
  </si>
  <si>
    <t>Potter PAD100-LFSB Sounder Base</t>
  </si>
  <si>
    <r>
      <t xml:space="preserve">Potter CO-12/24 CO Detector </t>
    </r>
    <r>
      <rPr>
        <b/>
        <sz val="9"/>
        <color indexed="8"/>
        <rFont val="Calibri"/>
        <family val="2"/>
      </rPr>
      <t>(Obsolete)</t>
    </r>
  </si>
  <si>
    <t>Potter CPS-24 Photo Smoke Det</t>
  </si>
  <si>
    <r>
      <t xml:space="preserve">Potter PS-24 Photo Smoke Det </t>
    </r>
    <r>
      <rPr>
        <b/>
        <sz val="9"/>
        <color indexed="8"/>
        <rFont val="Calibri"/>
        <family val="2"/>
      </rPr>
      <t>(Obsolete)</t>
    </r>
  </si>
  <si>
    <t>Class</t>
  </si>
  <si>
    <t>Class:</t>
  </si>
  <si>
    <t>#12 Stranded</t>
  </si>
  <si>
    <t>P-LINK Devices</t>
  </si>
  <si>
    <t>PE-HS 15 cd Normal db</t>
  </si>
  <si>
    <t>PE-HS 15 cd Loud db</t>
  </si>
  <si>
    <t>PE-HS 30 cd Normal db</t>
  </si>
  <si>
    <t>PE-HS 30 cd Loud db</t>
  </si>
  <si>
    <t>PE-HS 75 cd Normal db</t>
  </si>
  <si>
    <t>PE-HS 75 cd Loud db</t>
  </si>
  <si>
    <t>PE-HS 110 cd Normal db</t>
  </si>
  <si>
    <t>PE-HS 110 cd Loud db</t>
  </si>
  <si>
    <t>PE-HS 135 cd Normal db</t>
  </si>
  <si>
    <t>PE-HS 135 cd Loud db</t>
  </si>
  <si>
    <t>PE-HS 185 cd Normal db</t>
  </si>
  <si>
    <t>PE-HS 185 cd Loud db</t>
  </si>
  <si>
    <t>PE-HSC 15 cd Normal db</t>
  </si>
  <si>
    <t>PE-HSC 15 cd Loud db</t>
  </si>
  <si>
    <t>PE-HSC 30 cd Normal db</t>
  </si>
  <si>
    <t>PE-HSC 30 cd Loud db</t>
  </si>
  <si>
    <t>PE-HSC 75 cd Normal db</t>
  </si>
  <si>
    <t>PE-HSC 75 cd Loud db</t>
  </si>
  <si>
    <t>PE-HSC 110 cd Normal db</t>
  </si>
  <si>
    <t>PE-HSC 110 cd Loud db</t>
  </si>
  <si>
    <t>PE-HSC 150 cd Normal db</t>
  </si>
  <si>
    <t>PE-HSC 150 cd Loud db</t>
  </si>
  <si>
    <t>PE-HSC 177 cd Normal db</t>
  </si>
  <si>
    <t>PE-HSC 177 cd Loud db</t>
  </si>
  <si>
    <t>PE-LFHN Continuous</t>
  </si>
  <si>
    <t>PE-LFHN Temporal 3</t>
  </si>
  <si>
    <t>PE-LFHN Temporal 3/4</t>
  </si>
  <si>
    <t>PE-LFHS 110 cd</t>
  </si>
  <si>
    <t>PE-LFHS 177 cd</t>
  </si>
  <si>
    <t>Potter HP-25T MiniHorn, Syncable</t>
  </si>
  <si>
    <t>Potter MHT-1224 GX93 Mini Horn</t>
  </si>
  <si>
    <t>Gentex GX93 Mini Horn</t>
  </si>
  <si>
    <t>Potter PDC-6-24 Bell</t>
  </si>
  <si>
    <t>Potter PDC-8-24 Bell</t>
  </si>
  <si>
    <t>Potter PDC-10-24 Bell</t>
  </si>
  <si>
    <r>
      <t xml:space="preserve">Potter MBA-246 Bell </t>
    </r>
    <r>
      <rPr>
        <b/>
        <sz val="9"/>
        <color rgb="FF000000"/>
        <rFont val="Calibri"/>
        <family val="2"/>
      </rPr>
      <t>(Obsolete)</t>
    </r>
  </si>
  <si>
    <r>
      <t xml:space="preserve">Potter MBA-248 Bell </t>
    </r>
    <r>
      <rPr>
        <b/>
        <sz val="9"/>
        <color rgb="FF000000"/>
        <rFont val="Calibri"/>
        <family val="2"/>
      </rPr>
      <t>(Obsolete)</t>
    </r>
  </si>
  <si>
    <r>
      <t>Potter MBA-2410 Bell</t>
    </r>
    <r>
      <rPr>
        <b/>
        <sz val="9"/>
        <color rgb="FF000000"/>
        <rFont val="Calibri"/>
        <family val="2"/>
      </rPr>
      <t xml:space="preserve"> (Obsolete)</t>
    </r>
  </si>
  <si>
    <t>Federal Signal FHEX Explsn Proof Horn</t>
  </si>
  <si>
    <t>Federal Signal FSEX &amp; FSEX-HI Explsn Proof Strobe</t>
  </si>
  <si>
    <t>Potter PAD300-SB Sounder Base</t>
  </si>
  <si>
    <t>Potter PAD300-LFSB Sounder Base</t>
  </si>
  <si>
    <t xml:space="preserve">Air Products MS-RA &amp; MS-KA/P/R </t>
  </si>
  <si>
    <t>Potter CPSD-24V Photo Smoke Det</t>
  </si>
  <si>
    <t>Potter CPSHD-24H Photo/Heat Det</t>
  </si>
  <si>
    <r>
      <t xml:space="preserve">Potter PS-24H Photo/Heat Det </t>
    </r>
    <r>
      <rPr>
        <b/>
        <sz val="9"/>
        <color rgb="FF000000"/>
        <rFont val="Calibri"/>
        <family val="2"/>
      </rPr>
      <t>(Obsolete)</t>
    </r>
  </si>
  <si>
    <t>Potter PE-ST Strobe, 15cd</t>
  </si>
  <si>
    <t>Potter PE-ST Strobe, 30cd</t>
  </si>
  <si>
    <t>Potter PE-ST Strobe, 75cd</t>
  </si>
  <si>
    <t>Potter PE-ST Strobe, 110cd</t>
  </si>
  <si>
    <t>Potter PE-ST Strobe, 135cd</t>
  </si>
  <si>
    <t>Potter PE-ST Strobe, 185cd</t>
  </si>
  <si>
    <t>Potter PE-STC  Strobe, 15cd</t>
  </si>
  <si>
    <t>Potter PE-STC  Strobe, 30cd</t>
  </si>
  <si>
    <t>Potter PE-STC  Strobe, 75cd</t>
  </si>
  <si>
    <t>Potter PE-STC  Strobe, 135cd</t>
  </si>
  <si>
    <t>Potter PE-STC  Strobe, 150cd</t>
  </si>
  <si>
    <t>Potter PE-STC  Strobe, 177cd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</si>
</sst>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sz val="9"/>
      <color indexed="81"/>
      <name val="Tahoma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Calibri"/>
      <family val="2"/>
    </font>
    <font>
      <i/>
      <sz val="8"/>
      <color indexed="8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b/>
      <i/>
      <sz val="8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b/>
      <i/>
      <sz val="11"/>
      <color indexed="8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b/>
      <sz val="9"/>
      <color indexed="81"/>
      <name val="Tahoma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4" fillId="0" borderId="0" xfId="0" applyFont="1"/>
    <xf numFmtId="0" fontId="5" fillId="2" borderId="1" xfId="0" applyFont="1" applyFill="1" applyBorder="1"/>
    <xf numFmtId="0" fontId="6" fillId="0" borderId="0" xfId="0" applyFont="1"/>
    <xf numFmtId="0" fontId="5" fillId="4" borderId="3" xfId="0" applyFont="1" applyFill="1" applyBorder="1"/>
    <xf numFmtId="0" fontId="5" fillId="4" borderId="2" xfId="0" applyFont="1" applyFill="1" applyBorder="1"/>
    <xf numFmtId="0" fontId="5" fillId="4" borderId="4" xfId="0" applyFont="1" applyFill="1" applyBorder="1"/>
    <xf numFmtId="0" fontId="7" fillId="4" borderId="5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166" fontId="5" fillId="0" borderId="0" xfId="0" applyNumberFormat="1" applyFont="1"/>
    <xf numFmtId="166" fontId="5" fillId="2" borderId="1" xfId="0" applyNumberFormat="1" applyFont="1" applyFill="1" applyBorder="1"/>
    <xf numFmtId="0" fontId="5" fillId="0" borderId="1" xfId="0" applyFont="1" applyBorder="1" applyProtection="1">
      <protection locked="0"/>
    </xf>
    <xf numFmtId="165" fontId="5" fillId="0" borderId="0" xfId="0" applyNumberFormat="1" applyFont="1"/>
    <xf numFmtId="0" fontId="12" fillId="3" borderId="1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5" fillId="0" borderId="1" xfId="0" applyFont="1" applyBorder="1"/>
    <xf numFmtId="166" fontId="9" fillId="3" borderId="24" xfId="0" applyNumberFormat="1" applyFont="1" applyFill="1" applyBorder="1" applyAlignment="1">
      <alignment horizontal="center"/>
    </xf>
    <xf numFmtId="166" fontId="5" fillId="0" borderId="1" xfId="0" applyNumberFormat="1" applyFont="1" applyBorder="1"/>
    <xf numFmtId="0" fontId="5" fillId="2" borderId="1" xfId="0" applyFont="1" applyFill="1" applyBorder="1" applyAlignment="1">
      <alignment horizontal="left"/>
    </xf>
    <xf numFmtId="0" fontId="23" fillId="0" borderId="0" xfId="0" applyFont="1"/>
    <xf numFmtId="0" fontId="24" fillId="0" borderId="0" xfId="0" applyFont="1"/>
    <xf numFmtId="0" fontId="4" fillId="2" borderId="0" xfId="0" applyFont="1" applyFill="1" applyProtection="1"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0" fontId="4" fillId="4" borderId="9" xfId="0" applyFont="1" applyFill="1" applyBorder="1" applyAlignment="1" applyProtection="1">
      <alignment horizontal="left"/>
      <protection locked="0" hidden="1"/>
    </xf>
    <xf numFmtId="0" fontId="7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right" vertical="top"/>
      <protection hidden="1"/>
    </xf>
    <xf numFmtId="0" fontId="7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locked="0" hidden="1"/>
    </xf>
    <xf numFmtId="14" fontId="4" fillId="4" borderId="9" xfId="0" applyNumberFormat="1" applyFont="1" applyFill="1" applyBorder="1" applyAlignment="1" applyProtection="1">
      <alignment horizontal="left"/>
      <protection locked="0" hidden="1"/>
    </xf>
    <xf numFmtId="0" fontId="4" fillId="4" borderId="1" xfId="0" applyFont="1" applyFill="1" applyBorder="1" applyAlignment="1" applyProtection="1">
      <alignment horizontal="left"/>
      <protection locked="0" hidden="1"/>
    </xf>
    <xf numFmtId="0" fontId="9" fillId="3" borderId="8" xfId="0" applyFont="1" applyFill="1" applyBorder="1" applyAlignment="1" applyProtection="1">
      <alignment horizontal="center"/>
      <protection hidden="1"/>
    </xf>
    <xf numFmtId="0" fontId="9" fillId="3" borderId="2" xfId="0" applyFont="1" applyFill="1" applyBorder="1" applyAlignment="1" applyProtection="1">
      <alignment horizontal="center"/>
      <protection hidden="1"/>
    </xf>
    <xf numFmtId="0" fontId="9" fillId="3" borderId="3" xfId="0" applyFont="1" applyFill="1" applyBorder="1" applyAlignment="1" applyProtection="1">
      <alignment horizontal="center"/>
      <protection hidden="1"/>
    </xf>
    <xf numFmtId="0" fontId="9" fillId="3" borderId="3" xfId="0" applyFont="1" applyFill="1" applyBorder="1" applyAlignment="1" applyProtection="1">
      <alignment horizontal="right"/>
      <protection hidden="1"/>
    </xf>
    <xf numFmtId="0" fontId="9" fillId="3" borderId="4" xfId="0" applyFont="1" applyFill="1" applyBorder="1" applyAlignment="1" applyProtection="1">
      <alignment horizontal="right"/>
      <protection hidden="1"/>
    </xf>
    <xf numFmtId="0" fontId="5" fillId="2" borderId="15" xfId="0" applyFont="1" applyFill="1" applyBorder="1" applyAlignment="1" applyProtection="1">
      <alignment horizontal="center"/>
      <protection hidden="1"/>
    </xf>
    <xf numFmtId="0" fontId="5" fillId="2" borderId="15" xfId="0" applyFont="1" applyFill="1" applyBorder="1" applyProtection="1">
      <protection hidden="1"/>
    </xf>
    <xf numFmtId="164" fontId="5" fillId="2" borderId="15" xfId="0" applyNumberFormat="1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164" fontId="7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9" fillId="3" borderId="8" xfId="0" applyFont="1" applyFill="1" applyBorder="1" applyProtection="1">
      <protection hidden="1"/>
    </xf>
    <xf numFmtId="0" fontId="9" fillId="3" borderId="10" xfId="0" applyFont="1" applyFill="1" applyBorder="1" applyAlignment="1" applyProtection="1">
      <alignment horizont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166" fontId="5" fillId="2" borderId="0" xfId="0" applyNumberFormat="1" applyFont="1" applyFill="1" applyProtection="1">
      <protection hidden="1"/>
    </xf>
    <xf numFmtId="0" fontId="5" fillId="2" borderId="16" xfId="0" applyFont="1" applyFill="1" applyBorder="1" applyProtection="1">
      <protection hidden="1"/>
    </xf>
    <xf numFmtId="166" fontId="5" fillId="2" borderId="16" xfId="0" applyNumberFormat="1" applyFont="1" applyFill="1" applyBorder="1" applyProtection="1">
      <protection hidden="1"/>
    </xf>
    <xf numFmtId="166" fontId="7" fillId="2" borderId="0" xfId="0" applyNumberFormat="1" applyFont="1" applyFill="1" applyProtection="1">
      <protection hidden="1"/>
    </xf>
    <xf numFmtId="0" fontId="12" fillId="3" borderId="14" xfId="0" applyFont="1" applyFill="1" applyBorder="1" applyProtection="1">
      <protection hidden="1"/>
    </xf>
    <xf numFmtId="0" fontId="12" fillId="3" borderId="12" xfId="0" applyFont="1" applyFill="1" applyBorder="1" applyProtection="1">
      <protection hidden="1"/>
    </xf>
    <xf numFmtId="0" fontId="17" fillId="3" borderId="12" xfId="0" applyFont="1" applyFill="1" applyBorder="1" applyProtection="1">
      <protection hidden="1"/>
    </xf>
    <xf numFmtId="0" fontId="16" fillId="3" borderId="12" xfId="0" applyFont="1" applyFill="1" applyBorder="1" applyProtection="1">
      <protection hidden="1"/>
    </xf>
    <xf numFmtId="0" fontId="9" fillId="3" borderId="12" xfId="0" applyFont="1" applyFill="1" applyBorder="1" applyAlignment="1" applyProtection="1">
      <alignment horizontal="center"/>
      <protection hidden="1"/>
    </xf>
    <xf numFmtId="0" fontId="9" fillId="3" borderId="13" xfId="0" applyFont="1" applyFill="1" applyBorder="1" applyAlignment="1" applyProtection="1">
      <alignment horizontal="center"/>
      <protection hidden="1"/>
    </xf>
    <xf numFmtId="166" fontId="5" fillId="2" borderId="3" xfId="0" applyNumberFormat="1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left"/>
      <protection hidden="1"/>
    </xf>
    <xf numFmtId="165" fontId="7" fillId="2" borderId="0" xfId="0" applyNumberFormat="1" applyFont="1" applyFill="1" applyProtection="1">
      <protection hidden="1"/>
    </xf>
    <xf numFmtId="2" fontId="7" fillId="2" borderId="0" xfId="0" applyNumberFormat="1" applyFont="1" applyFill="1" applyProtection="1">
      <protection hidden="1"/>
    </xf>
    <xf numFmtId="2" fontId="5" fillId="2" borderId="0" xfId="0" applyNumberFormat="1" applyFont="1" applyFill="1" applyProtection="1">
      <protection hidden="1"/>
    </xf>
    <xf numFmtId="0" fontId="24" fillId="2" borderId="0" xfId="0" applyFont="1" applyFill="1" applyProtection="1">
      <protection hidden="1"/>
    </xf>
    <xf numFmtId="9" fontId="7" fillId="2" borderId="0" xfId="0" applyNumberFormat="1" applyFont="1" applyFill="1" applyProtection="1">
      <protection hidden="1"/>
    </xf>
    <xf numFmtId="0" fontId="6" fillId="2" borderId="0" xfId="0" applyFont="1" applyFill="1" applyAlignment="1" applyProtection="1">
      <alignment horizontal="right"/>
      <protection hidden="1"/>
    </xf>
    <xf numFmtId="2" fontId="6" fillId="2" borderId="0" xfId="0" applyNumberFormat="1" applyFont="1" applyFill="1" applyProtection="1">
      <protection hidden="1"/>
    </xf>
    <xf numFmtId="0" fontId="6" fillId="4" borderId="1" xfId="0" applyFont="1" applyFill="1" applyBorder="1" applyAlignment="1" applyProtection="1">
      <alignment horizontal="right"/>
      <protection locked="0" hidden="1"/>
    </xf>
    <xf numFmtId="0" fontId="8" fillId="2" borderId="0" xfId="0" applyFont="1" applyFill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18" fillId="2" borderId="3" xfId="0" applyFont="1" applyFill="1" applyBorder="1" applyProtection="1">
      <protection hidden="1"/>
    </xf>
    <xf numFmtId="0" fontId="14" fillId="2" borderId="3" xfId="0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14" fontId="19" fillId="2" borderId="3" xfId="0" applyNumberFormat="1" applyFont="1" applyFill="1" applyBorder="1" applyAlignment="1" applyProtection="1">
      <alignment horizontal="left"/>
      <protection hidden="1"/>
    </xf>
    <xf numFmtId="0" fontId="12" fillId="3" borderId="14" xfId="0" applyFont="1" applyFill="1" applyBorder="1" applyAlignment="1" applyProtection="1">
      <alignment vertical="center"/>
      <protection hidden="1"/>
    </xf>
    <xf numFmtId="0" fontId="12" fillId="3" borderId="12" xfId="0" applyFont="1" applyFill="1" applyBorder="1" applyAlignment="1" applyProtection="1">
      <alignment vertical="center"/>
      <protection hidden="1"/>
    </xf>
    <xf numFmtId="0" fontId="9" fillId="3" borderId="12" xfId="0" applyFont="1" applyFill="1" applyBorder="1" applyAlignment="1" applyProtection="1">
      <alignment horizontal="right"/>
      <protection hidden="1"/>
    </xf>
    <xf numFmtId="0" fontId="9" fillId="3" borderId="12" xfId="0" applyFont="1" applyFill="1" applyBorder="1" applyAlignment="1" applyProtection="1">
      <alignment horizontal="left"/>
      <protection hidden="1"/>
    </xf>
    <xf numFmtId="0" fontId="9" fillId="3" borderId="13" xfId="0" applyFont="1" applyFill="1" applyBorder="1" applyAlignment="1" applyProtection="1">
      <alignment horizontal="left"/>
      <protection hidden="1"/>
    </xf>
    <xf numFmtId="0" fontId="12" fillId="2" borderId="8" xfId="0" applyFont="1" applyFill="1" applyBorder="1" applyAlignment="1" applyProtection="1">
      <alignment horizontal="left" vertical="center"/>
      <protection hidden="1"/>
    </xf>
    <xf numFmtId="0" fontId="9" fillId="2" borderId="8" xfId="0" applyFont="1" applyFill="1" applyBorder="1" applyProtection="1">
      <protection hidden="1"/>
    </xf>
    <xf numFmtId="0" fontId="9" fillId="2" borderId="8" xfId="0" applyFont="1" applyFill="1" applyBorder="1" applyAlignment="1" applyProtection="1">
      <alignment horizontal="center"/>
      <protection hidden="1"/>
    </xf>
    <xf numFmtId="0" fontId="5" fillId="4" borderId="25" xfId="0" applyFont="1" applyFill="1" applyBorder="1" applyAlignment="1" applyProtection="1">
      <alignment horizontal="center" vertical="center"/>
      <protection locked="0" hidden="1"/>
    </xf>
    <xf numFmtId="0" fontId="5" fillId="6" borderId="0" xfId="0" applyFont="1" applyFill="1" applyProtection="1">
      <protection locked="0" hidden="1"/>
    </xf>
    <xf numFmtId="0" fontId="9" fillId="2" borderId="0" xfId="0" applyFont="1" applyFill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center"/>
      <protection hidden="1"/>
    </xf>
    <xf numFmtId="0" fontId="9" fillId="5" borderId="12" xfId="0" applyFont="1" applyFill="1" applyBorder="1" applyAlignment="1" applyProtection="1">
      <alignment horizontal="center"/>
      <protection hidden="1"/>
    </xf>
    <xf numFmtId="0" fontId="9" fillId="5" borderId="12" xfId="0" applyFont="1" applyFill="1" applyBorder="1" applyProtection="1">
      <protection hidden="1"/>
    </xf>
    <xf numFmtId="0" fontId="9" fillId="5" borderId="13" xfId="0" applyFont="1" applyFill="1" applyBorder="1" applyAlignment="1" applyProtection="1">
      <alignment horizontal="center"/>
      <protection hidden="1"/>
    </xf>
    <xf numFmtId="0" fontId="5" fillId="4" borderId="7" xfId="0" applyFont="1" applyFill="1" applyBorder="1" applyAlignment="1" applyProtection="1">
      <alignment horizontal="center"/>
      <protection locked="0" hidden="1"/>
    </xf>
    <xf numFmtId="0" fontId="5" fillId="2" borderId="7" xfId="0" applyFont="1" applyFill="1" applyBorder="1" applyAlignment="1" applyProtection="1">
      <alignment horizontal="center"/>
      <protection hidden="1"/>
    </xf>
    <xf numFmtId="164" fontId="5" fillId="2" borderId="7" xfId="0" applyNumberFormat="1" applyFont="1" applyFill="1" applyBorder="1" applyAlignment="1" applyProtection="1">
      <alignment horizontal="center"/>
      <protection hidden="1"/>
    </xf>
    <xf numFmtId="164" fontId="5" fillId="0" borderId="7" xfId="0" applyNumberFormat="1" applyFont="1" applyBorder="1" applyAlignment="1" applyProtection="1">
      <alignment horizontal="center"/>
      <protection hidden="1"/>
    </xf>
    <xf numFmtId="2" fontId="5" fillId="2" borderId="7" xfId="0" applyNumberFormat="1" applyFont="1" applyFill="1" applyBorder="1" applyAlignment="1" applyProtection="1">
      <alignment horizontal="center"/>
      <protection hidden="1"/>
    </xf>
    <xf numFmtId="0" fontId="5" fillId="4" borderId="11" xfId="0" applyFont="1" applyFill="1" applyBorder="1" applyAlignment="1" applyProtection="1">
      <alignment horizontal="center"/>
      <protection locked="0" hidden="1"/>
    </xf>
    <xf numFmtId="0" fontId="5" fillId="2" borderId="3" xfId="0" applyFont="1" applyFill="1" applyBorder="1" applyProtection="1">
      <protection hidden="1"/>
    </xf>
    <xf numFmtId="0" fontId="7" fillId="2" borderId="3" xfId="0" applyFont="1" applyFill="1" applyBorder="1" applyAlignment="1" applyProtection="1">
      <alignment horizontal="right"/>
      <protection hidden="1"/>
    </xf>
    <xf numFmtId="0" fontId="9" fillId="5" borderId="2" xfId="0" applyFont="1" applyFill="1" applyBorder="1" applyAlignment="1" applyProtection="1">
      <alignment horizontal="center"/>
      <protection hidden="1"/>
    </xf>
    <xf numFmtId="0" fontId="9" fillId="5" borderId="3" xfId="0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Alignment="1" applyProtection="1">
      <alignment horizontal="center"/>
      <protection hidden="1"/>
    </xf>
    <xf numFmtId="0" fontId="5" fillId="4" borderId="7" xfId="0" applyFont="1" applyFill="1" applyBorder="1" applyAlignment="1" applyProtection="1">
      <alignment horizontal="left"/>
      <protection locked="0" hidden="1"/>
    </xf>
    <xf numFmtId="165" fontId="5" fillId="2" borderId="7" xfId="0" applyNumberFormat="1" applyFont="1" applyFill="1" applyBorder="1" applyProtection="1">
      <protection hidden="1"/>
    </xf>
    <xf numFmtId="0" fontId="5" fillId="4" borderId="1" xfId="0" applyFont="1" applyFill="1" applyBorder="1" applyAlignment="1" applyProtection="1">
      <alignment horizontal="center"/>
      <protection locked="0" hidden="1"/>
    </xf>
    <xf numFmtId="0" fontId="5" fillId="4" borderId="1" xfId="0" applyFont="1" applyFill="1" applyBorder="1" applyAlignment="1" applyProtection="1">
      <alignment horizontal="left"/>
      <protection locked="0" hidden="1"/>
    </xf>
    <xf numFmtId="165" fontId="5" fillId="4" borderId="1" xfId="0" applyNumberFormat="1" applyFont="1" applyFill="1" applyBorder="1" applyProtection="1">
      <protection locked="0" hidden="1"/>
    </xf>
    <xf numFmtId="0" fontId="5" fillId="4" borderId="0" xfId="0" applyFont="1" applyFill="1" applyProtection="1">
      <protection locked="0" hidden="1"/>
    </xf>
    <xf numFmtId="166" fontId="7" fillId="2" borderId="1" xfId="0" applyNumberFormat="1" applyFont="1" applyFill="1" applyBorder="1" applyProtection="1"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right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19" fillId="2" borderId="3" xfId="0" applyFont="1" applyFill="1" applyBorder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5" fillId="0" borderId="0" xfId="0" applyFont="1" applyProtection="1">
      <protection hidden="1"/>
    </xf>
    <xf numFmtId="0" fontId="10" fillId="2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4" fillId="6" borderId="0" xfId="0" applyFont="1" applyFill="1" applyProtection="1">
      <protection hidden="1"/>
    </xf>
    <xf numFmtId="0" fontId="23" fillId="6" borderId="0" xfId="0" applyFont="1" applyFill="1" applyProtection="1">
      <protection hidden="1"/>
    </xf>
    <xf numFmtId="0" fontId="23" fillId="0" borderId="0" xfId="0" applyFont="1" applyProtection="1">
      <protection hidden="1"/>
    </xf>
    <xf numFmtId="9" fontId="24" fillId="2" borderId="0" xfId="0" applyNumberFormat="1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right" vertical="top"/>
      <protection hidden="1"/>
    </xf>
    <xf numFmtId="9" fontId="4" fillId="4" borderId="9" xfId="0" applyNumberFormat="1" applyFont="1" applyFill="1" applyBorder="1" applyAlignment="1" applyProtection="1">
      <alignment horizontal="left"/>
      <protection locked="0" hidden="1"/>
    </xf>
    <xf numFmtId="0" fontId="24" fillId="2" borderId="0" xfId="0" applyFont="1" applyFill="1" applyAlignment="1" applyProtection="1">
      <alignment horizontal="left"/>
      <protection hidden="1"/>
    </xf>
    <xf numFmtId="0" fontId="11" fillId="3" borderId="23" xfId="0" applyFont="1" applyFill="1" applyBorder="1" applyAlignment="1">
      <alignment horizontal="center"/>
    </xf>
    <xf numFmtId="0" fontId="5" fillId="0" borderId="26" xfId="0" applyFont="1" applyBorder="1"/>
    <xf numFmtId="166" fontId="5" fillId="0" borderId="8" xfId="0" applyNumberFormat="1" applyFont="1" applyBorder="1"/>
    <xf numFmtId="166" fontId="5" fillId="0" borderId="27" xfId="0" applyNumberFormat="1" applyFont="1" applyBorder="1"/>
    <xf numFmtId="0" fontId="5" fillId="0" borderId="28" xfId="0" applyFont="1" applyBorder="1"/>
    <xf numFmtId="166" fontId="5" fillId="0" borderId="29" xfId="0" applyNumberFormat="1" applyFont="1" applyBorder="1"/>
    <xf numFmtId="0" fontId="5" fillId="4" borderId="14" xfId="0" applyFont="1" applyFill="1" applyBorder="1" applyAlignment="1" applyProtection="1">
      <alignment horizontal="center" vertical="center"/>
      <protection locked="0" hidden="1"/>
    </xf>
    <xf numFmtId="0" fontId="5" fillId="4" borderId="13" xfId="0" applyFont="1" applyFill="1" applyBorder="1" applyAlignment="1" applyProtection="1">
      <alignment horizontal="center" vertical="center"/>
      <protection locked="0" hidden="1"/>
    </xf>
    <xf numFmtId="0" fontId="7" fillId="2" borderId="3" xfId="0" applyFont="1" applyFill="1" applyBorder="1" applyAlignment="1" applyProtection="1">
      <alignment horizontal="left"/>
      <protection hidden="1"/>
    </xf>
    <xf numFmtId="0" fontId="9" fillId="5" borderId="8" xfId="0" applyFont="1" applyFill="1" applyBorder="1" applyAlignment="1" applyProtection="1">
      <alignment horizontal="center"/>
      <protection hidden="1"/>
    </xf>
    <xf numFmtId="0" fontId="9" fillId="5" borderId="10" xfId="0" applyFont="1" applyFill="1" applyBorder="1" applyAlignment="1" applyProtection="1">
      <alignment horizontal="center"/>
      <protection hidden="1"/>
    </xf>
    <xf numFmtId="0" fontId="5" fillId="4" borderId="18" xfId="0" applyFont="1" applyFill="1" applyBorder="1" applyAlignment="1" applyProtection="1">
      <alignment horizontal="left"/>
      <protection locked="0" hidden="1"/>
    </xf>
    <xf numFmtId="0" fontId="5" fillId="4" borderId="19" xfId="0" applyFont="1" applyFill="1" applyBorder="1" applyAlignment="1" applyProtection="1">
      <alignment horizontal="left"/>
      <protection locked="0" hidden="1"/>
    </xf>
    <xf numFmtId="0" fontId="15" fillId="2" borderId="20" xfId="0" applyFont="1" applyFill="1" applyBorder="1" applyAlignment="1" applyProtection="1">
      <alignment horizontal="left" vertical="top" wrapText="1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5" fillId="4" borderId="1" xfId="0" applyFont="1" applyFill="1" applyBorder="1" applyAlignment="1" applyProtection="1">
      <alignment horizontal="left"/>
      <protection locked="0" hidden="1"/>
    </xf>
    <xf numFmtId="0" fontId="5" fillId="4" borderId="7" xfId="0" applyFont="1" applyFill="1" applyBorder="1" applyAlignment="1" applyProtection="1">
      <alignment horizontal="left"/>
      <protection locked="0" hidden="1"/>
    </xf>
    <xf numFmtId="0" fontId="9" fillId="5" borderId="17" xfId="0" applyFont="1" applyFill="1" applyBorder="1" applyAlignment="1" applyProtection="1">
      <alignment horizontal="center"/>
      <protection hidden="1"/>
    </xf>
    <xf numFmtId="0" fontId="9" fillId="5" borderId="3" xfId="0" applyFont="1" applyFill="1" applyBorder="1" applyAlignment="1" applyProtection="1">
      <alignment horizontal="center"/>
      <protection hidden="1"/>
    </xf>
    <xf numFmtId="0" fontId="5" fillId="4" borderId="14" xfId="0" applyFont="1" applyFill="1" applyBorder="1" applyAlignment="1" applyProtection="1">
      <alignment horizontal="left" vertical="center"/>
      <protection locked="0" hidden="1"/>
    </xf>
    <xf numFmtId="0" fontId="5" fillId="4" borderId="13" xfId="0" applyFont="1" applyFill="1" applyBorder="1" applyAlignment="1" applyProtection="1">
      <alignment horizontal="left" vertical="center"/>
      <protection locked="0" hidden="1"/>
    </xf>
    <xf numFmtId="0" fontId="5" fillId="4" borderId="14" xfId="0" applyFont="1" applyFill="1" applyBorder="1" applyAlignment="1" applyProtection="1">
      <alignment vertical="center"/>
      <protection locked="0" hidden="1"/>
    </xf>
    <xf numFmtId="0" fontId="5" fillId="4" borderId="13" xfId="0" applyFont="1" applyFill="1" applyBorder="1" applyAlignment="1" applyProtection="1">
      <alignment vertical="center"/>
      <protection locked="0" hidden="1"/>
    </xf>
    <xf numFmtId="0" fontId="19" fillId="2" borderId="3" xfId="0" applyFont="1" applyFill="1" applyBorder="1" applyAlignment="1" applyProtection="1">
      <alignment horizontal="left"/>
      <protection hidden="1"/>
    </xf>
    <xf numFmtId="0" fontId="4" fillId="4" borderId="21" xfId="0" applyFont="1" applyFill="1" applyBorder="1" applyAlignment="1" applyProtection="1">
      <alignment horizontal="left"/>
      <protection locked="0" hidden="1"/>
    </xf>
    <xf numFmtId="0" fontId="4" fillId="4" borderId="22" xfId="0" applyFont="1" applyFill="1" applyBorder="1" applyAlignment="1" applyProtection="1">
      <alignment horizontal="left"/>
      <protection locked="0" hidden="1"/>
    </xf>
    <xf numFmtId="0" fontId="9" fillId="3" borderId="8" xfId="0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left" wrapText="1"/>
      <protection hidden="1"/>
    </xf>
    <xf numFmtId="0" fontId="10" fillId="2" borderId="3" xfId="0" applyFont="1" applyFill="1" applyBorder="1" applyAlignment="1" applyProtection="1">
      <alignment horizontal="left" wrapText="1"/>
      <protection hidden="1"/>
    </xf>
    <xf numFmtId="0" fontId="9" fillId="3" borderId="10" xfId="0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horizontal="left" vertical="center" wrapText="1" indent="1"/>
      <protection hidden="1"/>
    </xf>
    <xf numFmtId="0" fontId="9" fillId="3" borderId="17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5" fillId="2" borderId="16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12" fillId="3" borderId="0" xfId="0" applyFont="1" applyFill="1" applyAlignment="1" applyProtection="1">
      <alignment horizontal="center"/>
      <protection locked="0"/>
    </xf>
    <xf numFmtId="0" fontId="21" fillId="3" borderId="23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</cellXfs>
  <cellStyles count="3">
    <cellStyle name="Normal" xfId="0" builtinId="0"/>
    <cellStyle name="Percent 2" xfId="1" xr:uid="{00000000-0005-0000-0000-000002000000}"/>
    <cellStyle name="Percent 3" xfId="2" xr:uid="{00000000-0005-0000-0000-000003000000}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474345</xdr:colOff>
      <xdr:row>3</xdr:row>
      <xdr:rowOff>152400</xdr:rowOff>
    </xdr:to>
    <xdr:pic>
      <xdr:nvPicPr>
        <xdr:cNvPr id="1130" name="Picture 1" descr="PotterLogoSmall.jpg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66675</xdr:rowOff>
    </xdr:from>
    <xdr:to>
      <xdr:col>2</xdr:col>
      <xdr:colOff>758190</xdr:colOff>
      <xdr:row>47</xdr:row>
      <xdr:rowOff>0</xdr:rowOff>
    </xdr:to>
    <xdr:pic>
      <xdr:nvPicPr>
        <xdr:cNvPr id="1131" name="Picture 2" descr="PotterLogoSmall.jpg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93</xdr:row>
      <xdr:rowOff>66675</xdr:rowOff>
    </xdr:from>
    <xdr:to>
      <xdr:col>2</xdr:col>
      <xdr:colOff>758190</xdr:colOff>
      <xdr:row>94</xdr:row>
      <xdr:rowOff>0</xdr:rowOff>
    </xdr:to>
    <xdr:pic>
      <xdr:nvPicPr>
        <xdr:cNvPr id="1132" name="Picture 5" descr="PotterLogoSmall.jpg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2082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140</xdr:row>
      <xdr:rowOff>66675</xdr:rowOff>
    </xdr:from>
    <xdr:to>
      <xdr:col>2</xdr:col>
      <xdr:colOff>758190</xdr:colOff>
      <xdr:row>141</xdr:row>
      <xdr:rowOff>0</xdr:rowOff>
    </xdr:to>
    <xdr:pic>
      <xdr:nvPicPr>
        <xdr:cNvPr id="1133" name="Picture 6" descr="PotterLogoSmall.jpg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888450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1"/>
  <sheetViews>
    <sheetView showGridLines="0" showRowColHeaders="0" tabSelected="1" topLeftCell="A141" zoomScaleNormal="100" zoomScaleSheetLayoutView="100" workbookViewId="0">
      <selection activeCell="C153" sqref="C153"/>
    </sheetView>
  </sheetViews>
  <sheetFormatPr defaultColWidth="9.140625" defaultRowHeight="12.75" x14ac:dyDescent="0.2"/>
  <cols>
    <col min="1" max="1" width="0.85546875" style="4" customWidth="1"/>
    <col min="2" max="2" width="5" style="4" customWidth="1"/>
    <col min="3" max="3" width="16.7109375" style="4" customWidth="1"/>
    <col min="4" max="4" width="12.140625" style="4" customWidth="1"/>
    <col min="5" max="5" width="13.7109375" style="4" customWidth="1"/>
    <col min="6" max="6" width="12.7109375" style="4" customWidth="1"/>
    <col min="7" max="7" width="12.42578125" style="4" customWidth="1"/>
    <col min="8" max="8" width="14.85546875" style="4" customWidth="1"/>
    <col min="9" max="9" width="12.7109375" style="4" customWidth="1"/>
    <col min="10" max="10" width="0.85546875" style="4" customWidth="1"/>
    <col min="11" max="11" width="27.85546875" style="26" customWidth="1"/>
    <col min="12" max="12" width="9.140625" style="26"/>
    <col min="13" max="16384" width="9.140625" style="4"/>
  </cols>
  <sheetData>
    <row r="1" spans="1:1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">
      <c r="A2" s="28"/>
      <c r="B2" s="28"/>
      <c r="C2" s="28"/>
      <c r="D2" s="28"/>
      <c r="E2" s="30" t="s">
        <v>5</v>
      </c>
      <c r="F2" s="159"/>
      <c r="G2" s="160"/>
      <c r="H2" s="30" t="s">
        <v>6</v>
      </c>
      <c r="I2" s="31">
        <v>24</v>
      </c>
      <c r="J2" s="28"/>
      <c r="K2" s="29"/>
    </row>
    <row r="3" spans="1:11" ht="3" customHeight="1" x14ac:dyDescent="0.2">
      <c r="A3" s="28"/>
      <c r="B3" s="28"/>
      <c r="C3" s="28"/>
      <c r="D3" s="28"/>
      <c r="E3" s="32"/>
      <c r="F3" s="28"/>
      <c r="G3" s="28"/>
      <c r="H3" s="32"/>
      <c r="I3" s="33"/>
      <c r="J3" s="28"/>
      <c r="K3" s="29"/>
    </row>
    <row r="4" spans="1:11" x14ac:dyDescent="0.2">
      <c r="A4" s="28"/>
      <c r="B4" s="28"/>
      <c r="C4" s="28"/>
      <c r="D4" s="28"/>
      <c r="E4" s="32"/>
      <c r="F4" s="159"/>
      <c r="G4" s="160"/>
      <c r="H4" s="30" t="s">
        <v>7</v>
      </c>
      <c r="I4" s="31">
        <v>5</v>
      </c>
      <c r="J4" s="28"/>
      <c r="K4" s="29"/>
    </row>
    <row r="5" spans="1:11" ht="3" customHeight="1" x14ac:dyDescent="0.2">
      <c r="A5" s="28"/>
      <c r="B5" s="28"/>
      <c r="C5" s="28"/>
      <c r="D5" s="28"/>
      <c r="E5" s="32"/>
      <c r="F5" s="28"/>
      <c r="G5" s="28"/>
      <c r="H5" s="30"/>
      <c r="I5" s="33"/>
      <c r="J5" s="28"/>
      <c r="K5" s="29"/>
    </row>
    <row r="6" spans="1:11" ht="12.75" customHeight="1" x14ac:dyDescent="0.2">
      <c r="A6" s="28"/>
      <c r="B6" s="165" t="s">
        <v>311</v>
      </c>
      <c r="C6" s="165"/>
      <c r="D6" s="165"/>
      <c r="E6" s="30" t="s">
        <v>299</v>
      </c>
      <c r="F6" s="159"/>
      <c r="G6" s="160"/>
      <c r="H6" s="132" t="s">
        <v>21</v>
      </c>
      <c r="I6" s="133">
        <v>0.2</v>
      </c>
      <c r="J6" s="28"/>
      <c r="K6" s="29"/>
    </row>
    <row r="7" spans="1:11" ht="3" customHeight="1" x14ac:dyDescent="0.2">
      <c r="A7" s="28"/>
      <c r="B7" s="165"/>
      <c r="C7" s="165"/>
      <c r="D7" s="165"/>
      <c r="E7" s="32"/>
      <c r="F7" s="33"/>
      <c r="G7" s="33"/>
      <c r="H7" s="35"/>
      <c r="I7" s="36"/>
      <c r="J7" s="28"/>
      <c r="K7" s="29"/>
    </row>
    <row r="8" spans="1:11" ht="12.75" customHeight="1" x14ac:dyDescent="0.2">
      <c r="A8" s="28"/>
      <c r="B8" s="165"/>
      <c r="C8" s="165"/>
      <c r="D8" s="165"/>
      <c r="E8" s="30" t="s">
        <v>300</v>
      </c>
      <c r="F8" s="159"/>
      <c r="G8" s="160"/>
      <c r="H8" s="34"/>
      <c r="I8" s="37"/>
      <c r="J8" s="28"/>
      <c r="K8" s="29"/>
    </row>
    <row r="9" spans="1:11" ht="3" customHeight="1" x14ac:dyDescent="0.2">
      <c r="A9" s="28"/>
      <c r="B9" s="165"/>
      <c r="C9" s="165"/>
      <c r="D9" s="165"/>
      <c r="E9" s="30"/>
      <c r="F9" s="28"/>
      <c r="G9" s="28"/>
      <c r="H9" s="32"/>
      <c r="I9" s="28"/>
      <c r="J9" s="28"/>
      <c r="K9" s="29"/>
    </row>
    <row r="10" spans="1:11" ht="12.75" customHeight="1" x14ac:dyDescent="0.2">
      <c r="A10" s="28"/>
      <c r="B10" s="165"/>
      <c r="C10" s="165"/>
      <c r="D10" s="165"/>
      <c r="E10" s="30" t="s">
        <v>8</v>
      </c>
      <c r="F10" s="38"/>
      <c r="G10" s="28"/>
      <c r="H10" s="30" t="s">
        <v>105</v>
      </c>
      <c r="I10" s="39">
        <v>20.399999999999999</v>
      </c>
      <c r="J10" s="28"/>
      <c r="K10" s="29"/>
    </row>
    <row r="11" spans="1:11" ht="7.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9"/>
    </row>
    <row r="12" spans="1:11" x14ac:dyDescent="0.2">
      <c r="A12" s="28"/>
      <c r="B12" s="28"/>
      <c r="C12" s="30" t="s">
        <v>10</v>
      </c>
      <c r="D12" s="28" t="s">
        <v>312</v>
      </c>
      <c r="E12" s="28"/>
      <c r="F12" s="28"/>
      <c r="G12" s="28"/>
      <c r="H12" s="30" t="s">
        <v>25</v>
      </c>
      <c r="I12" s="33">
        <v>10</v>
      </c>
      <c r="J12" s="28"/>
      <c r="K12" s="29"/>
    </row>
    <row r="13" spans="1:11" ht="3" customHeight="1" x14ac:dyDescent="0.2">
      <c r="A13" s="28"/>
      <c r="B13" s="28"/>
      <c r="C13" s="30"/>
      <c r="D13" s="28"/>
      <c r="E13" s="28"/>
      <c r="F13" s="28"/>
      <c r="G13" s="28"/>
      <c r="H13" s="30"/>
      <c r="I13" s="33"/>
      <c r="J13" s="28"/>
      <c r="K13" s="29"/>
    </row>
    <row r="14" spans="1:11" x14ac:dyDescent="0.2">
      <c r="A14" s="28"/>
      <c r="B14" s="28"/>
      <c r="C14" s="30" t="s">
        <v>27</v>
      </c>
      <c r="D14" s="159"/>
      <c r="E14" s="160"/>
      <c r="F14" s="28"/>
      <c r="G14" s="162" t="s">
        <v>302</v>
      </c>
      <c r="H14" s="162"/>
      <c r="I14" s="162"/>
      <c r="J14" s="28"/>
      <c r="K14" s="29"/>
    </row>
    <row r="15" spans="1:11" ht="3" customHeight="1" x14ac:dyDescent="0.2">
      <c r="A15" s="28"/>
      <c r="B15" s="28"/>
      <c r="C15" s="30"/>
      <c r="D15" s="28"/>
      <c r="E15" s="28"/>
      <c r="F15" s="28"/>
      <c r="G15" s="162"/>
      <c r="H15" s="162"/>
      <c r="I15" s="162"/>
      <c r="J15" s="28"/>
      <c r="K15" s="29"/>
    </row>
    <row r="16" spans="1:11" x14ac:dyDescent="0.2">
      <c r="A16" s="28"/>
      <c r="B16" s="28"/>
      <c r="C16" s="30" t="s">
        <v>9</v>
      </c>
      <c r="D16" s="159"/>
      <c r="E16" s="160"/>
      <c r="F16" s="28"/>
      <c r="G16" s="162"/>
      <c r="H16" s="162"/>
      <c r="I16" s="162"/>
      <c r="J16" s="28"/>
      <c r="K16" s="29"/>
    </row>
    <row r="17" spans="1:11" ht="6" customHeight="1" x14ac:dyDescent="0.2">
      <c r="A17" s="28"/>
      <c r="B17" s="28"/>
      <c r="C17" s="28"/>
      <c r="D17" s="28"/>
      <c r="E17" s="28"/>
      <c r="F17" s="28"/>
      <c r="G17" s="163"/>
      <c r="H17" s="163"/>
      <c r="I17" s="163"/>
      <c r="J17" s="28"/>
      <c r="K17" s="29"/>
    </row>
    <row r="18" spans="1:11" ht="12.75" customHeight="1" x14ac:dyDescent="0.2">
      <c r="A18" s="28"/>
      <c r="B18" s="166" t="s">
        <v>310</v>
      </c>
      <c r="C18" s="161"/>
      <c r="D18" s="161"/>
      <c r="E18" s="40"/>
      <c r="F18" s="161" t="s">
        <v>31</v>
      </c>
      <c r="G18" s="161"/>
      <c r="H18" s="161" t="s">
        <v>32</v>
      </c>
      <c r="I18" s="164"/>
      <c r="J18" s="28"/>
      <c r="K18" s="29" t="s">
        <v>308</v>
      </c>
    </row>
    <row r="19" spans="1:11" ht="10.5" customHeight="1" x14ac:dyDescent="0.2">
      <c r="A19" s="28"/>
      <c r="B19" s="41" t="s">
        <v>0</v>
      </c>
      <c r="C19" s="42" t="s">
        <v>1</v>
      </c>
      <c r="D19" s="42" t="s">
        <v>24</v>
      </c>
      <c r="E19" s="42"/>
      <c r="F19" s="43" t="s">
        <v>17</v>
      </c>
      <c r="G19" s="43" t="s">
        <v>18</v>
      </c>
      <c r="H19" s="43" t="s">
        <v>17</v>
      </c>
      <c r="I19" s="44" t="s">
        <v>18</v>
      </c>
      <c r="J19" s="28"/>
      <c r="K19" s="29" t="s">
        <v>309</v>
      </c>
    </row>
    <row r="20" spans="1:11" x14ac:dyDescent="0.2">
      <c r="A20" s="28"/>
      <c r="B20" s="45">
        <v>1</v>
      </c>
      <c r="C20" s="46" t="s">
        <v>312</v>
      </c>
      <c r="D20" s="46" t="s">
        <v>313</v>
      </c>
      <c r="E20" s="46"/>
      <c r="F20" s="47">
        <v>7.4999999999999997E-2</v>
      </c>
      <c r="G20" s="47">
        <v>7.4999999999999997E-2</v>
      </c>
      <c r="H20" s="47">
        <v>7.4999999999999997E-2</v>
      </c>
      <c r="I20" s="47">
        <v>7.4999999999999997E-2</v>
      </c>
      <c r="J20" s="28"/>
      <c r="K20" s="131">
        <v>0.2</v>
      </c>
    </row>
    <row r="21" spans="1:11" ht="12.75" customHeight="1" x14ac:dyDescent="0.2">
      <c r="A21" s="28"/>
      <c r="B21" s="48"/>
      <c r="C21" s="48"/>
      <c r="D21" s="48"/>
      <c r="E21" s="48"/>
      <c r="F21" s="30" t="s">
        <v>294</v>
      </c>
      <c r="G21" s="49">
        <f>G20</f>
        <v>7.4999999999999997E-2</v>
      </c>
      <c r="H21" s="30" t="s">
        <v>295</v>
      </c>
      <c r="I21" s="49">
        <f>I20</f>
        <v>7.4999999999999997E-2</v>
      </c>
      <c r="J21" s="28"/>
      <c r="K21" s="131">
        <v>0.25</v>
      </c>
    </row>
    <row r="22" spans="1:11" ht="9.75" customHeight="1" x14ac:dyDescent="0.2">
      <c r="A22" s="28"/>
      <c r="B22" s="48"/>
      <c r="C22" s="48"/>
      <c r="D22" s="48"/>
      <c r="E22" s="48"/>
      <c r="F22" s="50"/>
      <c r="G22" s="50"/>
      <c r="H22" s="50"/>
      <c r="I22" s="48"/>
      <c r="J22" s="28"/>
      <c r="K22" s="29"/>
    </row>
    <row r="23" spans="1:11" ht="12.75" customHeight="1" x14ac:dyDescent="0.2">
      <c r="A23" s="28"/>
      <c r="B23" s="166" t="s">
        <v>290</v>
      </c>
      <c r="C23" s="161"/>
      <c r="D23" s="161"/>
      <c r="E23" s="40"/>
      <c r="F23" s="51"/>
      <c r="G23" s="40" t="s">
        <v>31</v>
      </c>
      <c r="H23" s="51"/>
      <c r="I23" s="52" t="s">
        <v>32</v>
      </c>
      <c r="J23" s="28"/>
      <c r="K23" s="29"/>
    </row>
    <row r="24" spans="1:11" ht="10.5" customHeight="1" x14ac:dyDescent="0.2">
      <c r="A24" s="28"/>
      <c r="B24" s="41" t="s">
        <v>16</v>
      </c>
      <c r="C24" s="42" t="s">
        <v>11</v>
      </c>
      <c r="D24" s="42" t="s">
        <v>24</v>
      </c>
      <c r="E24" s="42"/>
      <c r="F24" s="53" t="s">
        <v>502</v>
      </c>
      <c r="G24" s="42" t="s">
        <v>18</v>
      </c>
      <c r="H24" s="43"/>
      <c r="I24" s="54" t="s">
        <v>18</v>
      </c>
      <c r="J24" s="55"/>
      <c r="K24" s="29"/>
    </row>
    <row r="25" spans="1:11" x14ac:dyDescent="0.2">
      <c r="A25" s="28"/>
      <c r="B25" s="56">
        <v>1</v>
      </c>
      <c r="C25" s="48" t="str">
        <f>IF(E52&lt;&gt;"", E52, "")</f>
        <v/>
      </c>
      <c r="D25" s="169" t="str">
        <f>IF(H52&lt;&gt;"", H52, "")</f>
        <v/>
      </c>
      <c r="E25" s="169"/>
      <c r="F25" s="57" t="str">
        <f>IF(C52&lt;&gt;"", C52, "")</f>
        <v>Class B</v>
      </c>
      <c r="G25" s="58">
        <f>G69</f>
        <v>0</v>
      </c>
      <c r="H25" s="48"/>
      <c r="I25" s="58">
        <f>I69</f>
        <v>0</v>
      </c>
      <c r="J25" s="28"/>
      <c r="K25" s="29"/>
    </row>
    <row r="26" spans="1:11" x14ac:dyDescent="0.2">
      <c r="A26" s="28"/>
      <c r="B26" s="56">
        <v>2</v>
      </c>
      <c r="C26" s="48" t="str">
        <f>IF(E74&lt;&gt;"", E74, "")</f>
        <v/>
      </c>
      <c r="D26" s="167" t="str">
        <f>IF(H74&lt;&gt;"", H74, "")</f>
        <v/>
      </c>
      <c r="E26" s="167"/>
      <c r="F26" s="57" t="str">
        <f>IF(C74&lt;&gt;"", C74, "")</f>
        <v>Class B</v>
      </c>
      <c r="G26" s="58">
        <f>G91</f>
        <v>0</v>
      </c>
      <c r="H26" s="48"/>
      <c r="I26" s="58">
        <f>I91</f>
        <v>0</v>
      </c>
      <c r="J26" s="28"/>
      <c r="K26" s="29"/>
    </row>
    <row r="27" spans="1:11" x14ac:dyDescent="0.2">
      <c r="A27" s="28"/>
      <c r="B27" s="56">
        <v>3</v>
      </c>
      <c r="C27" s="48" t="str">
        <f>IF(E99&lt;&gt;"", E99, "")</f>
        <v/>
      </c>
      <c r="D27" s="167" t="str">
        <f>IF(H99&lt;&gt;"", H99, "")</f>
        <v/>
      </c>
      <c r="E27" s="167"/>
      <c r="F27" s="57" t="str">
        <f>IF(C99&lt;&gt;"", C99, "")</f>
        <v>Class B</v>
      </c>
      <c r="G27" s="58">
        <f>G116</f>
        <v>0</v>
      </c>
      <c r="H27" s="48"/>
      <c r="I27" s="58">
        <f>I116</f>
        <v>0</v>
      </c>
      <c r="J27" s="28"/>
      <c r="K27" s="29"/>
    </row>
    <row r="28" spans="1:11" x14ac:dyDescent="0.2">
      <c r="A28" s="28"/>
      <c r="B28" s="56">
        <v>4</v>
      </c>
      <c r="C28" s="48" t="str">
        <f>IF(E121&lt;&gt;"", E121, "")</f>
        <v/>
      </c>
      <c r="D28" s="167" t="str">
        <f>IF(H121&lt;&gt;"", H121, "")</f>
        <v/>
      </c>
      <c r="E28" s="167"/>
      <c r="F28" s="57" t="str">
        <f>IF(C121&lt;&gt;"", C121, "")</f>
        <v>Class B</v>
      </c>
      <c r="G28" s="58">
        <f>G138</f>
        <v>0</v>
      </c>
      <c r="H28" s="48"/>
      <c r="I28" s="58">
        <f>I138</f>
        <v>0</v>
      </c>
      <c r="J28" s="28"/>
      <c r="K28" s="29"/>
    </row>
    <row r="29" spans="1:11" x14ac:dyDescent="0.2">
      <c r="A29" s="28"/>
      <c r="B29" s="56">
        <v>5</v>
      </c>
      <c r="C29" s="48" t="str">
        <f>IF(E146&lt;&gt;"", E146, "")</f>
        <v/>
      </c>
      <c r="D29" s="167" t="str">
        <f>IF(H146&lt;&gt;"", H146, "")</f>
        <v/>
      </c>
      <c r="E29" s="167"/>
      <c r="F29" s="57" t="str">
        <f>IF(C146&lt;&gt;"", C146, "")</f>
        <v>Class B</v>
      </c>
      <c r="G29" s="58">
        <f>G163</f>
        <v>0</v>
      </c>
      <c r="H29" s="48"/>
      <c r="I29" s="58">
        <f>I163</f>
        <v>0</v>
      </c>
      <c r="J29" s="28"/>
      <c r="K29" s="29"/>
    </row>
    <row r="30" spans="1:11" x14ac:dyDescent="0.2">
      <c r="A30" s="28"/>
      <c r="B30" s="56">
        <v>6</v>
      </c>
      <c r="C30" s="48" t="str">
        <f>IF(E168&lt;&gt;"", E168, "")</f>
        <v/>
      </c>
      <c r="D30" s="167" t="str">
        <f>IF(H168&lt;&gt;"", H168, "")</f>
        <v/>
      </c>
      <c r="E30" s="167"/>
      <c r="F30" s="57" t="str">
        <f>IF(C168&lt;&gt;"", C168, "")</f>
        <v>Class B</v>
      </c>
      <c r="G30" s="58">
        <f>G185</f>
        <v>0</v>
      </c>
      <c r="H30" s="48"/>
      <c r="I30" s="58">
        <f>I185</f>
        <v>0</v>
      </c>
      <c r="J30" s="28"/>
      <c r="K30" s="29"/>
    </row>
    <row r="31" spans="1:11" ht="15" customHeight="1" x14ac:dyDescent="0.2">
      <c r="A31" s="28"/>
      <c r="B31" s="59" t="s">
        <v>452</v>
      </c>
      <c r="C31" s="59" t="str">
        <f>IF(D190&lt;&gt;"", D190, "")</f>
        <v/>
      </c>
      <c r="D31" s="168" t="str">
        <f>IF(G190&lt;&gt;"", G190, "")</f>
        <v/>
      </c>
      <c r="E31" s="168"/>
      <c r="F31" s="59"/>
      <c r="G31" s="60">
        <f>G207</f>
        <v>0</v>
      </c>
      <c r="H31" s="59"/>
      <c r="I31" s="60">
        <f>I207</f>
        <v>0</v>
      </c>
      <c r="J31" s="28"/>
      <c r="K31" s="29"/>
    </row>
    <row r="32" spans="1:11" x14ac:dyDescent="0.2">
      <c r="A32" s="28"/>
      <c r="B32" s="48"/>
      <c r="C32" s="48"/>
      <c r="D32" s="48"/>
      <c r="E32" s="48"/>
      <c r="F32" s="30" t="s">
        <v>28</v>
      </c>
      <c r="G32" s="61">
        <f>SUM(G25:G31)</f>
        <v>0</v>
      </c>
      <c r="H32" s="30" t="s">
        <v>29</v>
      </c>
      <c r="I32" s="61">
        <f>SUM(I25:I31)</f>
        <v>0</v>
      </c>
      <c r="J32" s="28"/>
      <c r="K32" s="29"/>
    </row>
    <row r="33" spans="1:11" ht="16.5" customHeight="1" x14ac:dyDescent="0.2">
      <c r="A33" s="28"/>
      <c r="B33" s="48"/>
      <c r="C33" s="48"/>
      <c r="D33" s="48"/>
      <c r="E33" s="48"/>
      <c r="F33" s="30"/>
      <c r="G33" s="61"/>
      <c r="H33" s="30"/>
      <c r="I33" s="61"/>
      <c r="J33" s="28"/>
      <c r="K33" s="29"/>
    </row>
    <row r="34" spans="1:11" ht="16.5" customHeight="1" x14ac:dyDescent="0.3">
      <c r="A34" s="28"/>
      <c r="B34" s="62"/>
      <c r="C34" s="63" t="s">
        <v>296</v>
      </c>
      <c r="D34" s="64"/>
      <c r="E34" s="65"/>
      <c r="F34" s="65"/>
      <c r="G34" s="66" t="s">
        <v>31</v>
      </c>
      <c r="H34" s="66"/>
      <c r="I34" s="67" t="s">
        <v>32</v>
      </c>
      <c r="J34" s="28"/>
      <c r="K34" s="29"/>
    </row>
    <row r="35" spans="1:11" ht="12.75" customHeight="1" x14ac:dyDescent="0.2">
      <c r="A35" s="28"/>
      <c r="B35" s="48"/>
      <c r="C35" s="48"/>
      <c r="D35" s="48"/>
      <c r="E35" s="48"/>
      <c r="F35" s="30" t="s">
        <v>297</v>
      </c>
      <c r="G35" s="58">
        <f>G21</f>
        <v>7.4999999999999997E-2</v>
      </c>
      <c r="H35" s="50"/>
      <c r="I35" s="58">
        <f>I21</f>
        <v>7.4999999999999997E-2</v>
      </c>
      <c r="J35" s="28"/>
      <c r="K35" s="29"/>
    </row>
    <row r="36" spans="1:11" ht="12.75" customHeight="1" x14ac:dyDescent="0.2">
      <c r="A36" s="28"/>
      <c r="B36" s="48"/>
      <c r="C36" s="48"/>
      <c r="D36" s="48"/>
      <c r="E36" s="48"/>
      <c r="F36" s="30" t="s">
        <v>298</v>
      </c>
      <c r="G36" s="68">
        <f>G32</f>
        <v>0</v>
      </c>
      <c r="H36" s="69"/>
      <c r="I36" s="68">
        <f>I32</f>
        <v>0</v>
      </c>
      <c r="J36" s="28"/>
      <c r="K36" s="29"/>
    </row>
    <row r="37" spans="1:11" ht="3.75" customHeight="1" x14ac:dyDescent="0.2">
      <c r="A37" s="28"/>
      <c r="B37" s="48"/>
      <c r="C37" s="48"/>
      <c r="D37" s="48"/>
      <c r="E37" s="48"/>
      <c r="F37" s="30"/>
      <c r="G37" s="61"/>
      <c r="H37" s="30"/>
      <c r="I37" s="61"/>
      <c r="J37" s="28"/>
      <c r="K37" s="29"/>
    </row>
    <row r="38" spans="1:11" ht="12.75" customHeight="1" x14ac:dyDescent="0.2">
      <c r="A38" s="28"/>
      <c r="B38" s="48"/>
      <c r="C38" s="30"/>
      <c r="D38" s="70" t="str">
        <f>IF(I8&lt;&gt;"", I8, "")</f>
        <v/>
      </c>
      <c r="E38" s="48"/>
      <c r="F38" s="30" t="s">
        <v>19</v>
      </c>
      <c r="G38" s="71">
        <f>SUM(G35:G36)</f>
        <v>7.4999999999999997E-2</v>
      </c>
      <c r="H38" s="30" t="s">
        <v>20</v>
      </c>
      <c r="I38" s="61">
        <f>SUM(I35:I36)</f>
        <v>7.4999999999999997E-2</v>
      </c>
      <c r="J38" s="28"/>
      <c r="K38" s="134">
        <f>(I42*I43)</f>
        <v>0.36200000000000004</v>
      </c>
    </row>
    <row r="39" spans="1:11" x14ac:dyDescent="0.2">
      <c r="A39" s="28"/>
      <c r="B39" s="48"/>
      <c r="C39" s="30"/>
      <c r="D39" s="70" t="str">
        <f>IF(D38 = "Class A", SUM(#REF!), IF(D38="Class B", SUM(#REF!)+(#REF!*2)+SUM(#REF!), ""))</f>
        <v/>
      </c>
      <c r="E39" s="48"/>
      <c r="F39" s="30" t="s">
        <v>6</v>
      </c>
      <c r="G39" s="48">
        <f>I2</f>
        <v>24</v>
      </c>
      <c r="H39" s="30" t="s">
        <v>7</v>
      </c>
      <c r="I39" s="48">
        <f>I4</f>
        <v>5</v>
      </c>
      <c r="J39" s="28"/>
      <c r="K39" s="29"/>
    </row>
    <row r="40" spans="1:11" x14ac:dyDescent="0.2">
      <c r="A40" s="28"/>
      <c r="B40" s="48"/>
      <c r="C40" s="30"/>
      <c r="D40" s="70"/>
      <c r="E40" s="48"/>
      <c r="F40" s="30" t="s">
        <v>138</v>
      </c>
      <c r="G40" s="72">
        <f>ROUNDUP(G38*G39, 2)</f>
        <v>1.8</v>
      </c>
      <c r="H40" s="30" t="s">
        <v>139</v>
      </c>
      <c r="I40" s="72">
        <f>ROUNDUP((I39/60)*I38, 2)</f>
        <v>0.01</v>
      </c>
      <c r="J40" s="28"/>
      <c r="K40" s="29"/>
    </row>
    <row r="41" spans="1:11" ht="4.5" customHeight="1" x14ac:dyDescent="0.2">
      <c r="A41" s="28"/>
      <c r="B41" s="48"/>
      <c r="C41" s="48"/>
      <c r="D41" s="48"/>
      <c r="E41" s="48"/>
      <c r="F41" s="48"/>
      <c r="G41" s="48"/>
      <c r="H41" s="48"/>
      <c r="I41" s="48"/>
      <c r="J41" s="28"/>
      <c r="K41" s="29"/>
    </row>
    <row r="42" spans="1:11" x14ac:dyDescent="0.2">
      <c r="A42" s="28"/>
      <c r="B42" s="48"/>
      <c r="C42" s="48"/>
      <c r="D42" s="48"/>
      <c r="E42" s="48"/>
      <c r="F42" s="48"/>
      <c r="G42" s="48"/>
      <c r="H42" s="30" t="s">
        <v>26</v>
      </c>
      <c r="I42" s="73">
        <f>I40+G40</f>
        <v>1.81</v>
      </c>
      <c r="J42" s="28"/>
      <c r="K42" s="74" t="s">
        <v>42</v>
      </c>
    </row>
    <row r="43" spans="1:11" x14ac:dyDescent="0.2">
      <c r="A43" s="28"/>
      <c r="B43" s="48"/>
      <c r="C43" s="48"/>
      <c r="D43" s="48"/>
      <c r="E43" s="48"/>
      <c r="F43" s="48"/>
      <c r="G43" s="48"/>
      <c r="H43" s="30" t="s">
        <v>21</v>
      </c>
      <c r="I43" s="75">
        <f>I6</f>
        <v>0.2</v>
      </c>
      <c r="J43" s="28"/>
      <c r="K43" s="74" t="s">
        <v>123</v>
      </c>
    </row>
    <row r="44" spans="1:11" ht="16.5" customHeight="1" x14ac:dyDescent="0.2">
      <c r="A44" s="28"/>
      <c r="B44" s="28"/>
      <c r="C44" s="28"/>
      <c r="D44" s="28"/>
      <c r="E44" s="28"/>
      <c r="F44" s="28"/>
      <c r="G44" s="28"/>
      <c r="H44" s="76" t="s">
        <v>22</v>
      </c>
      <c r="I44" s="77">
        <f>(I42+K38)</f>
        <v>2.1720000000000002</v>
      </c>
      <c r="J44" s="28"/>
      <c r="K44" s="74" t="s">
        <v>44</v>
      </c>
    </row>
    <row r="45" spans="1:11" ht="16.5" customHeight="1" x14ac:dyDescent="0.2">
      <c r="A45" s="28"/>
      <c r="B45" s="28"/>
      <c r="C45" s="28"/>
      <c r="D45" s="28"/>
      <c r="E45" s="28"/>
      <c r="F45" s="28"/>
      <c r="G45" s="28"/>
      <c r="H45" s="76" t="s">
        <v>23</v>
      </c>
      <c r="I45" s="78"/>
      <c r="J45" s="28"/>
      <c r="K45" s="74" t="s">
        <v>124</v>
      </c>
    </row>
    <row r="46" spans="1:11" ht="16.5" customHeight="1" x14ac:dyDescent="0.25">
      <c r="A46" s="28"/>
      <c r="B46" s="28"/>
      <c r="C46" s="28"/>
      <c r="D46" s="28"/>
      <c r="E46" s="28"/>
      <c r="F46" s="28"/>
      <c r="G46" s="28"/>
      <c r="H46" s="79"/>
      <c r="I46" s="80"/>
      <c r="J46" s="28"/>
      <c r="K46" s="74" t="s">
        <v>40</v>
      </c>
    </row>
    <row r="47" spans="1:11" ht="30" customHeight="1" x14ac:dyDescent="0.25">
      <c r="A47" s="28"/>
      <c r="B47" s="28"/>
      <c r="C47" s="28"/>
      <c r="D47" s="28"/>
      <c r="E47" s="28"/>
      <c r="F47" s="28"/>
      <c r="G47" s="28"/>
      <c r="H47" s="79"/>
      <c r="I47" s="80"/>
      <c r="J47" s="28"/>
      <c r="K47" s="74"/>
    </row>
    <row r="48" spans="1:11" ht="24.75" customHeight="1" x14ac:dyDescent="0.3">
      <c r="A48" s="28"/>
      <c r="B48" s="81" t="s">
        <v>293</v>
      </c>
      <c r="C48" s="82"/>
      <c r="D48" s="82"/>
      <c r="E48" s="83"/>
      <c r="F48" s="83"/>
      <c r="G48" s="158" t="str">
        <f>IF($F$2&lt;&gt;"", $F$2, "")</f>
        <v/>
      </c>
      <c r="H48" s="158"/>
      <c r="I48" s="84" t="str">
        <f>IF($F$10&lt;&gt;"", $F$10, "")</f>
        <v/>
      </c>
      <c r="J48" s="28"/>
      <c r="K48" s="74"/>
    </row>
    <row r="49" spans="1:12" ht="16.5" customHeight="1" x14ac:dyDescent="0.2">
      <c r="A49" s="28"/>
      <c r="B49" s="28"/>
      <c r="C49" s="28"/>
      <c r="D49" s="28"/>
      <c r="E49" s="28"/>
      <c r="F49" s="28"/>
      <c r="G49" s="28"/>
      <c r="H49" s="36"/>
      <c r="I49" s="28"/>
      <c r="J49" s="28"/>
      <c r="K49" s="29"/>
    </row>
    <row r="50" spans="1:12" s="3" customFormat="1" ht="16.5" customHeight="1" x14ac:dyDescent="0.2">
      <c r="A50" s="48"/>
      <c r="B50" s="85" t="s">
        <v>15</v>
      </c>
      <c r="C50" s="86"/>
      <c r="D50" s="86"/>
      <c r="E50" s="87" t="s">
        <v>104</v>
      </c>
      <c r="F50" s="88">
        <v>3</v>
      </c>
      <c r="G50" s="88"/>
      <c r="H50" s="87" t="s">
        <v>106</v>
      </c>
      <c r="I50" s="89">
        <f>$I$10</f>
        <v>20.399999999999999</v>
      </c>
      <c r="J50" s="48"/>
      <c r="K50" s="74" t="s">
        <v>42</v>
      </c>
      <c r="L50" s="27"/>
    </row>
    <row r="51" spans="1:12" s="3" customFormat="1" ht="3" customHeight="1" x14ac:dyDescent="0.2">
      <c r="A51" s="48"/>
      <c r="B51" s="90"/>
      <c r="C51" s="90"/>
      <c r="D51" s="90"/>
      <c r="E51" s="91"/>
      <c r="F51" s="92"/>
      <c r="G51" s="92"/>
      <c r="H51" s="92"/>
      <c r="I51" s="92"/>
      <c r="J51" s="48"/>
      <c r="K51" s="74" t="s">
        <v>123</v>
      </c>
      <c r="L51" s="27"/>
    </row>
    <row r="52" spans="1:12" s="3" customFormat="1" ht="15" customHeight="1" x14ac:dyDescent="0.2">
      <c r="A52" s="48"/>
      <c r="B52" s="32" t="s">
        <v>503</v>
      </c>
      <c r="C52" s="93" t="s">
        <v>308</v>
      </c>
      <c r="D52" s="30" t="s">
        <v>102</v>
      </c>
      <c r="E52" s="141"/>
      <c r="F52" s="142"/>
      <c r="G52" s="30" t="s">
        <v>30</v>
      </c>
      <c r="H52" s="141"/>
      <c r="I52" s="142"/>
      <c r="J52" s="94"/>
      <c r="K52" s="74" t="s">
        <v>44</v>
      </c>
      <c r="L52" s="27"/>
    </row>
    <row r="53" spans="1:12" s="3" customFormat="1" ht="15" customHeight="1" x14ac:dyDescent="0.2">
      <c r="A53" s="48"/>
      <c r="B53" s="48"/>
      <c r="C53" s="143" t="str">
        <f>IF(C52="Class A", "If Class A is selected NAC 2, NAC 4, &amp; NAC 6 will be the return circuit","")</f>
        <v/>
      </c>
      <c r="D53" s="143"/>
      <c r="E53" s="143"/>
      <c r="F53" s="143"/>
      <c r="G53" s="143"/>
      <c r="H53" s="95"/>
      <c r="I53" s="95"/>
      <c r="J53" s="48"/>
      <c r="K53" s="74" t="s">
        <v>124</v>
      </c>
      <c r="L53" s="27"/>
    </row>
    <row r="54" spans="1:12" s="3" customFormat="1" ht="12.75" customHeight="1" x14ac:dyDescent="0.2">
      <c r="A54" s="48"/>
      <c r="B54" s="48"/>
      <c r="C54" s="96" t="s">
        <v>43</v>
      </c>
      <c r="D54" s="97" t="s">
        <v>12</v>
      </c>
      <c r="E54" s="97" t="s">
        <v>13</v>
      </c>
      <c r="F54" s="97" t="s">
        <v>4</v>
      </c>
      <c r="G54" s="98" t="s">
        <v>137</v>
      </c>
      <c r="H54" s="97" t="s">
        <v>14</v>
      </c>
      <c r="I54" s="99" t="s">
        <v>103</v>
      </c>
      <c r="J54" s="48"/>
      <c r="K54" s="74" t="s">
        <v>41</v>
      </c>
      <c r="L54" s="27"/>
    </row>
    <row r="55" spans="1:12" s="3" customFormat="1" ht="12" x14ac:dyDescent="0.2">
      <c r="A55" s="48"/>
      <c r="B55" s="50"/>
      <c r="C55" s="100" t="s">
        <v>33</v>
      </c>
      <c r="D55" s="101">
        <f>VLOOKUP(C55, $K$69:$L$76, 2)</f>
        <v>2.0099999999999998</v>
      </c>
      <c r="E55" s="100"/>
      <c r="F55" s="102">
        <f>((E55*2)/1000)*D55</f>
        <v>0</v>
      </c>
      <c r="G55" s="103">
        <f>IF(SUM(G59:G68)&gt;SUM(I59:I68),SUM(G59:G68),SUM(I59:I68))</f>
        <v>0</v>
      </c>
      <c r="H55" s="104">
        <f>I50-(G55*F55)</f>
        <v>20.399999999999999</v>
      </c>
      <c r="I55" s="105">
        <v>16</v>
      </c>
      <c r="J55" s="48"/>
      <c r="K55" s="74" t="s">
        <v>292</v>
      </c>
      <c r="L55" s="27"/>
    </row>
    <row r="56" spans="1:12" s="3" customFormat="1" ht="12" x14ac:dyDescent="0.2">
      <c r="A56" s="48"/>
      <c r="B56" s="106"/>
      <c r="C56" s="106"/>
      <c r="D56" s="106"/>
      <c r="E56" s="107"/>
      <c r="F56" s="106"/>
      <c r="G56" s="106"/>
      <c r="H56" s="106"/>
      <c r="I56" s="106"/>
      <c r="J56" s="48"/>
      <c r="K56" s="74" t="s">
        <v>291</v>
      </c>
      <c r="L56" s="27"/>
    </row>
    <row r="57" spans="1:12" s="3" customFormat="1" ht="12.75" customHeight="1" x14ac:dyDescent="0.2">
      <c r="A57" s="48"/>
      <c r="B57" s="152" t="s">
        <v>99</v>
      </c>
      <c r="C57" s="144"/>
      <c r="D57" s="144"/>
      <c r="E57" s="144"/>
      <c r="F57" s="144" t="s">
        <v>31</v>
      </c>
      <c r="G57" s="144"/>
      <c r="H57" s="144" t="s">
        <v>32</v>
      </c>
      <c r="I57" s="145"/>
      <c r="J57" s="48"/>
      <c r="K57" s="74" t="s">
        <v>40</v>
      </c>
      <c r="L57" s="27"/>
    </row>
    <row r="58" spans="1:12" s="3" customFormat="1" ht="12" x14ac:dyDescent="0.2">
      <c r="A58" s="48"/>
      <c r="B58" s="108" t="s">
        <v>0</v>
      </c>
      <c r="C58" s="109" t="s">
        <v>122</v>
      </c>
      <c r="D58" s="153" t="s">
        <v>24</v>
      </c>
      <c r="E58" s="153"/>
      <c r="F58" s="109" t="s">
        <v>17</v>
      </c>
      <c r="G58" s="109" t="s">
        <v>18</v>
      </c>
      <c r="H58" s="109" t="s">
        <v>17</v>
      </c>
      <c r="I58" s="110" t="s">
        <v>18</v>
      </c>
      <c r="J58" s="48"/>
      <c r="K58" s="74"/>
      <c r="L58" s="27"/>
    </row>
    <row r="59" spans="1:12" s="3" customFormat="1" ht="12" x14ac:dyDescent="0.2">
      <c r="A59" s="48"/>
      <c r="B59" s="100"/>
      <c r="C59" s="111"/>
      <c r="D59" s="151"/>
      <c r="E59" s="151"/>
      <c r="F59" s="112" t="str">
        <f>IF(D59="","", IF(C59="User Defined", VLOOKUP(D59, 'User Defined'!$B$4:$D$103, 2, FALSE), VLOOKUP(D59, 'Device Database'!$B$4:$D$446, 2, FALSE)))</f>
        <v/>
      </c>
      <c r="G59" s="112" t="str">
        <f>IF(F59&lt;&gt;"", F59*B59, "")</f>
        <v/>
      </c>
      <c r="H59" s="112" t="str">
        <f>IF(D59="", "", IF(C59="User Defined", VLOOKUP(D59, 'User Defined'!$B$4:$D$103, 3, FALSE), VLOOKUP(D59, 'Device Database'!$B$4:$D$446, 3, FALSE)))</f>
        <v/>
      </c>
      <c r="I59" s="112" t="str">
        <f>IF(H59&lt;&gt;"", H59*B59, "")</f>
        <v/>
      </c>
      <c r="J59" s="48"/>
      <c r="K59" s="74" t="s">
        <v>120</v>
      </c>
      <c r="L59" s="27"/>
    </row>
    <row r="60" spans="1:12" s="3" customFormat="1" ht="12" x14ac:dyDescent="0.2">
      <c r="A60" s="48"/>
      <c r="B60" s="113"/>
      <c r="C60" s="114"/>
      <c r="D60" s="150"/>
      <c r="E60" s="150"/>
      <c r="F60" s="112" t="str">
        <f>IF(D60="","", IF(C60="User Defined", VLOOKUP(D60, 'User Defined'!$B$4:$D$103, 2, FALSE), VLOOKUP(D60, 'Device Database'!$B$4:$D$446, 2, FALSE)))</f>
        <v/>
      </c>
      <c r="G60" s="112" t="str">
        <f t="shared" ref="G60:G68" si="0">IF(F60&lt;&gt;"", F60*B60, "")</f>
        <v/>
      </c>
      <c r="H60" s="112" t="str">
        <f>IF(D60="", "", IF(C60="User Defined", VLOOKUP(D60, 'User Defined'!$B$4:$D$103, 3, FALSE), VLOOKUP(D60, 'Device Database'!$B$4:$D$446, 3, FALSE)))</f>
        <v/>
      </c>
      <c r="I60" s="112" t="str">
        <f t="shared" ref="I60:I68" si="1">IF(H60&lt;&gt;"", H60*B60, "")</f>
        <v/>
      </c>
      <c r="J60" s="48"/>
      <c r="K60" s="74" t="s">
        <v>100</v>
      </c>
      <c r="L60" s="27"/>
    </row>
    <row r="61" spans="1:12" s="3" customFormat="1" ht="12" x14ac:dyDescent="0.2">
      <c r="A61" s="48"/>
      <c r="B61" s="113"/>
      <c r="C61" s="114"/>
      <c r="D61" s="150"/>
      <c r="E61" s="150"/>
      <c r="F61" s="112" t="str">
        <f>IF(D61="","", IF(C61="User Defined", VLOOKUP(D61, 'User Defined'!$B$4:$D$103, 2, FALSE), VLOOKUP(D61, 'Device Database'!$B$4:$D$446, 2, FALSE)))</f>
        <v/>
      </c>
      <c r="G61" s="112" t="str">
        <f t="shared" si="0"/>
        <v/>
      </c>
      <c r="H61" s="112" t="str">
        <f>IF(D61="", "", IF(C61="User Defined", VLOOKUP(D61, 'User Defined'!$B$4:$D$103, 3, FALSE), VLOOKUP(D61, 'Device Database'!$B$4:$D$446, 3, FALSE)))</f>
        <v/>
      </c>
      <c r="I61" s="112" t="str">
        <f t="shared" si="1"/>
        <v/>
      </c>
      <c r="J61" s="48"/>
      <c r="K61" s="74" t="s">
        <v>46</v>
      </c>
      <c r="L61" s="27"/>
    </row>
    <row r="62" spans="1:12" s="3" customFormat="1" ht="12" x14ac:dyDescent="0.2">
      <c r="A62" s="48"/>
      <c r="B62" s="113"/>
      <c r="C62" s="114"/>
      <c r="D62" s="150"/>
      <c r="E62" s="150"/>
      <c r="F62" s="112" t="str">
        <f>IF(D62="","", IF(C62="User Defined", VLOOKUP(D62, 'User Defined'!$B$4:$D$103, 2, FALSE), VLOOKUP(D62, 'Device Database'!$B$4:$D$446, 2, FALSE)))</f>
        <v/>
      </c>
      <c r="G62" s="112" t="str">
        <f t="shared" si="0"/>
        <v/>
      </c>
      <c r="H62" s="112" t="str">
        <f>IF(D62="", "", IF(C62="User Defined", VLOOKUP(D62, 'User Defined'!$B$4:$D$103, 3, FALSE), VLOOKUP(D62, 'Device Database'!$B$4:$D$446, 3, FALSE)))</f>
        <v/>
      </c>
      <c r="I62" s="112" t="str">
        <f t="shared" si="1"/>
        <v/>
      </c>
      <c r="J62" s="48"/>
      <c r="K62" s="74" t="s">
        <v>121</v>
      </c>
      <c r="L62" s="27"/>
    </row>
    <row r="63" spans="1:12" s="3" customFormat="1" ht="12" x14ac:dyDescent="0.2">
      <c r="A63" s="48"/>
      <c r="B63" s="113"/>
      <c r="C63" s="114"/>
      <c r="D63" s="146"/>
      <c r="E63" s="147"/>
      <c r="F63" s="112" t="str">
        <f>IF(D63="","", IF(C63="User Defined", VLOOKUP(D63, 'User Defined'!$B$4:$D$103, 2, FALSE), VLOOKUP(D63, 'Device Database'!$B$4:$D$446, 2, FALSE)))</f>
        <v/>
      </c>
      <c r="G63" s="112" t="str">
        <f t="shared" si="0"/>
        <v/>
      </c>
      <c r="H63" s="112" t="str">
        <f>IF(D63="", "", IF(C63="User Defined", VLOOKUP(D63, 'User Defined'!$B$4:$D$103, 3, FALSE), VLOOKUP(D63, 'Device Database'!$B$4:$D$446, 3, FALSE)))</f>
        <v/>
      </c>
      <c r="I63" s="112" t="str">
        <f t="shared" si="1"/>
        <v/>
      </c>
      <c r="J63" s="48"/>
      <c r="K63" s="74" t="s">
        <v>282</v>
      </c>
      <c r="L63" s="27"/>
    </row>
    <row r="64" spans="1:12" s="3" customFormat="1" ht="12" x14ac:dyDescent="0.2">
      <c r="A64" s="48"/>
      <c r="B64" s="113"/>
      <c r="C64" s="114"/>
      <c r="D64" s="146" t="s">
        <v>288</v>
      </c>
      <c r="E64" s="147"/>
      <c r="F64" s="115"/>
      <c r="G64" s="112" t="str">
        <f t="shared" si="0"/>
        <v/>
      </c>
      <c r="H64" s="115"/>
      <c r="I64" s="112" t="str">
        <f t="shared" si="1"/>
        <v/>
      </c>
      <c r="J64" s="48"/>
      <c r="K64" s="74" t="s">
        <v>47</v>
      </c>
      <c r="L64" s="27"/>
    </row>
    <row r="65" spans="1:12" s="3" customFormat="1" ht="12" x14ac:dyDescent="0.2">
      <c r="A65" s="48"/>
      <c r="B65" s="113"/>
      <c r="C65" s="114"/>
      <c r="D65" s="146" t="s">
        <v>287</v>
      </c>
      <c r="E65" s="147"/>
      <c r="F65" s="115"/>
      <c r="G65" s="112" t="str">
        <f t="shared" si="0"/>
        <v/>
      </c>
      <c r="H65" s="115"/>
      <c r="I65" s="112" t="str">
        <f t="shared" si="1"/>
        <v/>
      </c>
      <c r="J65" s="48"/>
      <c r="K65" s="74" t="s">
        <v>48</v>
      </c>
      <c r="L65" s="27"/>
    </row>
    <row r="66" spans="1:12" s="3" customFormat="1" ht="12" x14ac:dyDescent="0.2">
      <c r="A66" s="48"/>
      <c r="B66" s="113"/>
      <c r="C66" s="116"/>
      <c r="D66" s="146" t="s">
        <v>289</v>
      </c>
      <c r="E66" s="147"/>
      <c r="F66" s="115"/>
      <c r="G66" s="112" t="str">
        <f t="shared" si="0"/>
        <v/>
      </c>
      <c r="H66" s="115"/>
      <c r="I66" s="112" t="str">
        <f t="shared" si="1"/>
        <v/>
      </c>
      <c r="J66" s="48"/>
      <c r="K66" s="74" t="s">
        <v>505</v>
      </c>
      <c r="L66" s="27"/>
    </row>
    <row r="67" spans="1:12" s="3" customFormat="1" ht="12" x14ac:dyDescent="0.2">
      <c r="A67" s="48"/>
      <c r="B67" s="113"/>
      <c r="C67" s="114"/>
      <c r="D67" s="146"/>
      <c r="E67" s="147"/>
      <c r="F67" s="115"/>
      <c r="G67" s="112"/>
      <c r="H67" s="115"/>
      <c r="I67" s="112" t="str">
        <f t="shared" si="1"/>
        <v/>
      </c>
      <c r="J67" s="48"/>
      <c r="K67" s="74" t="s">
        <v>45</v>
      </c>
      <c r="L67" s="27"/>
    </row>
    <row r="68" spans="1:12" s="3" customFormat="1" ht="12" x14ac:dyDescent="0.2">
      <c r="A68" s="48"/>
      <c r="B68" s="113"/>
      <c r="C68" s="114"/>
      <c r="D68" s="146"/>
      <c r="E68" s="147"/>
      <c r="F68" s="115"/>
      <c r="G68" s="112" t="str">
        <f t="shared" si="0"/>
        <v/>
      </c>
      <c r="H68" s="115"/>
      <c r="I68" s="112" t="str">
        <f t="shared" si="1"/>
        <v/>
      </c>
      <c r="J68" s="48"/>
      <c r="K68" s="74"/>
      <c r="L68" s="27"/>
    </row>
    <row r="69" spans="1:12" s="3" customFormat="1" ht="12.75" customHeight="1" x14ac:dyDescent="0.2">
      <c r="A69" s="48"/>
      <c r="B69" s="48"/>
      <c r="C69" s="148" t="str">
        <f>IF(E52="Doors (Low AC Drop)", "No Standby or Alarm current shown as circuit is used for door holders and will drop out during an AC power loss.", "")</f>
        <v/>
      </c>
      <c r="D69" s="148"/>
      <c r="E69" s="148"/>
      <c r="F69" s="30" t="s">
        <v>101</v>
      </c>
      <c r="G69" s="117">
        <f>IF(E52="Doors (Low AC Drop)",0,SUM(G59:G68))</f>
        <v>0</v>
      </c>
      <c r="H69" s="30" t="s">
        <v>20</v>
      </c>
      <c r="I69" s="117">
        <f>IF(D52="Doors (Low AC Drop)",0,SUM(I59:I68))</f>
        <v>0</v>
      </c>
      <c r="J69" s="48"/>
      <c r="K69" s="74" t="s">
        <v>33</v>
      </c>
      <c r="L69" s="27">
        <v>2.0099999999999998</v>
      </c>
    </row>
    <row r="70" spans="1:12" s="3" customFormat="1" ht="16.5" customHeight="1" x14ac:dyDescent="0.2">
      <c r="A70" s="48"/>
      <c r="B70" s="48"/>
      <c r="C70" s="149"/>
      <c r="D70" s="149"/>
      <c r="E70" s="149"/>
      <c r="F70" s="118"/>
      <c r="G70" s="48"/>
      <c r="H70" s="118"/>
      <c r="I70" s="48"/>
      <c r="J70" s="48"/>
      <c r="K70" s="74" t="s">
        <v>504</v>
      </c>
      <c r="L70" s="27">
        <v>2.0499999999999998</v>
      </c>
    </row>
    <row r="71" spans="1:12" s="3" customFormat="1" ht="12" customHeight="1" x14ac:dyDescent="0.2">
      <c r="A71" s="48"/>
      <c r="B71" s="119"/>
      <c r="C71" s="120"/>
      <c r="D71" s="119"/>
      <c r="E71" s="121"/>
      <c r="F71" s="122"/>
      <c r="G71" s="122"/>
      <c r="H71" s="121"/>
      <c r="I71" s="122"/>
      <c r="J71" s="48"/>
      <c r="K71" s="74" t="s">
        <v>34</v>
      </c>
      <c r="L71" s="27">
        <v>3.19</v>
      </c>
    </row>
    <row r="72" spans="1:12" s="3" customFormat="1" ht="16.5" customHeight="1" x14ac:dyDescent="0.2">
      <c r="A72" s="48"/>
      <c r="B72" s="85" t="s">
        <v>136</v>
      </c>
      <c r="C72" s="86"/>
      <c r="D72" s="86"/>
      <c r="E72" s="87" t="s">
        <v>104</v>
      </c>
      <c r="F72" s="88">
        <v>3</v>
      </c>
      <c r="G72" s="88"/>
      <c r="H72" s="87" t="s">
        <v>106</v>
      </c>
      <c r="I72" s="89">
        <f>$I$10</f>
        <v>20.399999999999999</v>
      </c>
      <c r="J72" s="48"/>
      <c r="K72" s="74" t="s">
        <v>35</v>
      </c>
      <c r="L72" s="27">
        <v>3.26</v>
      </c>
    </row>
    <row r="73" spans="1:12" s="3" customFormat="1" ht="3" customHeight="1" x14ac:dyDescent="0.2">
      <c r="A73" s="48"/>
      <c r="B73" s="90"/>
      <c r="C73" s="90"/>
      <c r="D73" s="90"/>
      <c r="E73" s="91"/>
      <c r="F73" s="92"/>
      <c r="G73" s="92"/>
      <c r="H73" s="92"/>
      <c r="I73" s="92"/>
      <c r="J73" s="48"/>
      <c r="K73" s="74" t="s">
        <v>36</v>
      </c>
      <c r="L73" s="27">
        <v>5.08</v>
      </c>
    </row>
    <row r="74" spans="1:12" s="3" customFormat="1" ht="15" customHeight="1" x14ac:dyDescent="0.2">
      <c r="A74" s="48"/>
      <c r="B74" s="32" t="s">
        <v>503</v>
      </c>
      <c r="C74" s="93" t="s">
        <v>308</v>
      </c>
      <c r="D74" s="30" t="s">
        <v>102</v>
      </c>
      <c r="E74" s="141"/>
      <c r="F74" s="142"/>
      <c r="G74" s="30" t="s">
        <v>30</v>
      </c>
      <c r="H74" s="141"/>
      <c r="I74" s="142"/>
      <c r="J74" s="48"/>
      <c r="K74" s="74" t="s">
        <v>37</v>
      </c>
      <c r="L74" s="27">
        <v>5.29</v>
      </c>
    </row>
    <row r="75" spans="1:12" s="3" customFormat="1" ht="12" customHeight="1" x14ac:dyDescent="0.2">
      <c r="A75" s="48"/>
      <c r="B75" s="48"/>
      <c r="C75" s="143" t="str">
        <f>IF(C74="Class A", "If Class A is selected NAC 2, NAC 4, &amp; NAC 6 will be the return circuit","")</f>
        <v/>
      </c>
      <c r="D75" s="143"/>
      <c r="E75" s="143"/>
      <c r="F75" s="143"/>
      <c r="G75" s="143"/>
      <c r="H75" s="95"/>
      <c r="I75" s="95"/>
      <c r="J75" s="48"/>
      <c r="K75" s="74" t="s">
        <v>38</v>
      </c>
      <c r="L75" s="27">
        <v>8.08</v>
      </c>
    </row>
    <row r="76" spans="1:12" s="3" customFormat="1" ht="12.75" customHeight="1" x14ac:dyDescent="0.2">
      <c r="A76" s="48"/>
      <c r="B76" s="48"/>
      <c r="C76" s="96" t="s">
        <v>43</v>
      </c>
      <c r="D76" s="97" t="s">
        <v>12</v>
      </c>
      <c r="E76" s="97" t="s">
        <v>13</v>
      </c>
      <c r="F76" s="97" t="s">
        <v>4</v>
      </c>
      <c r="G76" s="98" t="s">
        <v>137</v>
      </c>
      <c r="H76" s="97" t="s">
        <v>14</v>
      </c>
      <c r="I76" s="99" t="s">
        <v>103</v>
      </c>
      <c r="J76" s="48"/>
      <c r="K76" s="74" t="s">
        <v>39</v>
      </c>
      <c r="L76" s="27">
        <v>8.4499999999999993</v>
      </c>
    </row>
    <row r="77" spans="1:12" s="3" customFormat="1" ht="12" customHeight="1" x14ac:dyDescent="0.2">
      <c r="A77" s="48"/>
      <c r="B77" s="50"/>
      <c r="C77" s="100" t="s">
        <v>33</v>
      </c>
      <c r="D77" s="101">
        <f>VLOOKUP(C77, $K$69:$L$76, 2)</f>
        <v>2.0099999999999998</v>
      </c>
      <c r="E77" s="100"/>
      <c r="F77" s="102">
        <f>((E77*2)/1000)*D77</f>
        <v>0</v>
      </c>
      <c r="G77" s="103">
        <f>IF(SUM(G81:G90)&gt;SUM(I81:I90),SUM(G81:G90),SUM(I81:I90))</f>
        <v>0</v>
      </c>
      <c r="H77" s="104">
        <f>I72-(G77*F77)</f>
        <v>20.399999999999999</v>
      </c>
      <c r="I77" s="105">
        <v>16</v>
      </c>
      <c r="J77" s="48"/>
      <c r="K77" s="74"/>
      <c r="L77" s="27"/>
    </row>
    <row r="78" spans="1:12" s="3" customFormat="1" ht="12" customHeight="1" x14ac:dyDescent="0.2">
      <c r="A78" s="48"/>
      <c r="B78" s="106"/>
      <c r="C78" s="106"/>
      <c r="D78" s="106"/>
      <c r="E78" s="107"/>
      <c r="F78" s="106"/>
      <c r="G78" s="106"/>
      <c r="H78" s="106"/>
      <c r="I78" s="106"/>
      <c r="J78" s="48"/>
      <c r="K78" s="74"/>
      <c r="L78" s="27"/>
    </row>
    <row r="79" spans="1:12" s="3" customFormat="1" ht="12.75" customHeight="1" x14ac:dyDescent="0.2">
      <c r="A79" s="48"/>
      <c r="B79" s="152" t="s">
        <v>99</v>
      </c>
      <c r="C79" s="144"/>
      <c r="D79" s="144"/>
      <c r="E79" s="144"/>
      <c r="F79" s="144" t="s">
        <v>31</v>
      </c>
      <c r="G79" s="144"/>
      <c r="H79" s="144" t="s">
        <v>32</v>
      </c>
      <c r="I79" s="145"/>
      <c r="J79" s="48"/>
      <c r="K79" s="74"/>
      <c r="L79" s="27"/>
    </row>
    <row r="80" spans="1:12" s="3" customFormat="1" ht="12" customHeight="1" x14ac:dyDescent="0.2">
      <c r="A80" s="48"/>
      <c r="B80" s="108" t="s">
        <v>0</v>
      </c>
      <c r="C80" s="109" t="s">
        <v>122</v>
      </c>
      <c r="D80" s="153" t="s">
        <v>24</v>
      </c>
      <c r="E80" s="153"/>
      <c r="F80" s="109" t="s">
        <v>17</v>
      </c>
      <c r="G80" s="109" t="s">
        <v>18</v>
      </c>
      <c r="H80" s="109" t="s">
        <v>17</v>
      </c>
      <c r="I80" s="110" t="s">
        <v>18</v>
      </c>
      <c r="J80" s="48"/>
      <c r="K80" s="74"/>
      <c r="L80" s="27"/>
    </row>
    <row r="81" spans="1:12" s="3" customFormat="1" ht="12" customHeight="1" x14ac:dyDescent="0.2">
      <c r="A81" s="48"/>
      <c r="B81" s="100"/>
      <c r="C81" s="111"/>
      <c r="D81" s="151"/>
      <c r="E81" s="151"/>
      <c r="F81" s="112" t="str">
        <f>IF(D81="", "", IF(C81="User Defined", VLOOKUP(D81, 'User Defined'!$B$4:$D$103, 2, FALSE), VLOOKUP(D81, 'Device Database'!$B$4:$D$446, 2, FALSE)))</f>
        <v/>
      </c>
      <c r="G81" s="112" t="str">
        <f>IF(F81&lt;&gt;"", F81*B81, "")</f>
        <v/>
      </c>
      <c r="H81" s="112" t="str">
        <f>IF(D81="", "", IF(C81="User Defined", VLOOKUP(D81, 'User Defined'!$B$4:$D$103, 3, FALSE), VLOOKUP(D81, 'Device Database'!$B$4:$D$446, 3, FALSE)))</f>
        <v/>
      </c>
      <c r="I81" s="112" t="str">
        <f>IF(H81&lt;&gt;"", H81*B81, "")</f>
        <v/>
      </c>
      <c r="J81" s="48"/>
      <c r="K81" s="74"/>
      <c r="L81" s="27"/>
    </row>
    <row r="82" spans="1:12" s="3" customFormat="1" ht="12" customHeight="1" x14ac:dyDescent="0.2">
      <c r="A82" s="48"/>
      <c r="B82" s="113"/>
      <c r="C82" s="114"/>
      <c r="D82" s="150"/>
      <c r="E82" s="150"/>
      <c r="F82" s="112" t="str">
        <f>IF(D82="", "", IF(C82="User Defined", VLOOKUP(D82, 'User Defined'!$B$4:$D$103, 2, FALSE), VLOOKUP(D82, 'Device Database'!$B$4:$D$446, 2, FALSE)))</f>
        <v/>
      </c>
      <c r="G82" s="112" t="str">
        <f t="shared" ref="G82:G90" si="2">IF(F82&lt;&gt;"", F82*B82, "")</f>
        <v/>
      </c>
      <c r="H82" s="112" t="str">
        <f>IF(D82="", "", IF(C82="User Defined", VLOOKUP(D82, 'User Defined'!$B$4:$D$103, 3, FALSE), VLOOKUP(D82, 'Device Database'!$B$4:$D$446, 3, FALSE)))</f>
        <v/>
      </c>
      <c r="I82" s="112" t="str">
        <f t="shared" ref="I82:I90" si="3">IF(H82&lt;&gt;"", H82*B82, "")</f>
        <v/>
      </c>
      <c r="J82" s="48"/>
      <c r="K82" s="74"/>
      <c r="L82" s="27"/>
    </row>
    <row r="83" spans="1:12" s="3" customFormat="1" ht="12" customHeight="1" x14ac:dyDescent="0.2">
      <c r="A83" s="48"/>
      <c r="B83" s="113"/>
      <c r="C83" s="114"/>
      <c r="D83" s="150"/>
      <c r="E83" s="150"/>
      <c r="F83" s="112" t="str">
        <f>IF(D83="", "", IF(C83="User Defined", VLOOKUP(D83, 'User Defined'!$B$4:$D$103, 2, FALSE), VLOOKUP(D83, 'Device Database'!$B$4:$D$446, 2, FALSE)))</f>
        <v/>
      </c>
      <c r="G83" s="112" t="str">
        <f t="shared" si="2"/>
        <v/>
      </c>
      <c r="H83" s="112" t="str">
        <f>IF(D83="", "", IF(C83="User Defined", VLOOKUP(D83, 'User Defined'!$B$4:$D$103, 3, FALSE), VLOOKUP(D83, 'Device Database'!$B$4:$D$446, 3, FALSE)))</f>
        <v/>
      </c>
      <c r="I83" s="112" t="str">
        <f t="shared" si="3"/>
        <v/>
      </c>
      <c r="J83" s="48"/>
      <c r="K83" s="74"/>
      <c r="L83" s="27"/>
    </row>
    <row r="84" spans="1:12" s="3" customFormat="1" ht="12" customHeight="1" x14ac:dyDescent="0.2">
      <c r="A84" s="48"/>
      <c r="B84" s="113"/>
      <c r="C84" s="114"/>
      <c r="D84" s="150"/>
      <c r="E84" s="150"/>
      <c r="F84" s="112" t="str">
        <f>IF(D84="", "", IF(C84="User Defined", VLOOKUP(D84, 'User Defined'!$B$4:$D$103, 2, FALSE), VLOOKUP(D84, 'Device Database'!$B$4:$D$446, 2, FALSE)))</f>
        <v/>
      </c>
      <c r="G84" s="112" t="str">
        <f t="shared" si="2"/>
        <v/>
      </c>
      <c r="H84" s="112" t="str">
        <f>IF(D84="", "", IF(C84="User Defined", VLOOKUP(D84, 'User Defined'!$B$4:$D$103, 3, FALSE), VLOOKUP(D84, 'Device Database'!$B$4:$D$446, 3, FALSE)))</f>
        <v/>
      </c>
      <c r="I84" s="112" t="str">
        <f t="shared" si="3"/>
        <v/>
      </c>
      <c r="J84" s="48"/>
      <c r="K84" s="74"/>
      <c r="L84" s="27"/>
    </row>
    <row r="85" spans="1:12" s="3" customFormat="1" ht="12" customHeight="1" x14ac:dyDescent="0.2">
      <c r="A85" s="48"/>
      <c r="B85" s="113"/>
      <c r="C85" s="114"/>
      <c r="D85" s="146"/>
      <c r="E85" s="147"/>
      <c r="F85" s="112" t="str">
        <f>IF(D85="", "", IF(C85="User Defined", VLOOKUP(D85, 'User Defined'!$B$4:$D$103, 2, FALSE), VLOOKUP(D85, 'Device Database'!$B$4:$D$446, 2, FALSE)))</f>
        <v/>
      </c>
      <c r="G85" s="112" t="str">
        <f t="shared" si="2"/>
        <v/>
      </c>
      <c r="H85" s="112" t="str">
        <f>IF(D85="", "", IF(C85="User Defined", VLOOKUP(D85, 'User Defined'!$B$4:$D$103, 3, FALSE), VLOOKUP(D85, 'Device Database'!$B$4:$D$446, 3, FALSE)))</f>
        <v/>
      </c>
      <c r="I85" s="112" t="str">
        <f t="shared" si="3"/>
        <v/>
      </c>
      <c r="J85" s="48"/>
      <c r="K85" s="74"/>
      <c r="L85" s="27"/>
    </row>
    <row r="86" spans="1:12" s="3" customFormat="1" ht="12" customHeight="1" x14ac:dyDescent="0.2">
      <c r="A86" s="48"/>
      <c r="B86" s="113"/>
      <c r="C86" s="114"/>
      <c r="D86" s="146" t="s">
        <v>288</v>
      </c>
      <c r="E86" s="147"/>
      <c r="F86" s="115"/>
      <c r="G86" s="112" t="str">
        <f t="shared" si="2"/>
        <v/>
      </c>
      <c r="H86" s="115"/>
      <c r="I86" s="112" t="str">
        <f t="shared" si="3"/>
        <v/>
      </c>
      <c r="J86" s="48"/>
      <c r="K86" s="74"/>
      <c r="L86" s="27"/>
    </row>
    <row r="87" spans="1:12" s="3" customFormat="1" ht="12" customHeight="1" x14ac:dyDescent="0.2">
      <c r="A87" s="48"/>
      <c r="B87" s="113"/>
      <c r="C87" s="114"/>
      <c r="D87" s="146" t="s">
        <v>287</v>
      </c>
      <c r="E87" s="147"/>
      <c r="F87" s="115"/>
      <c r="G87" s="112" t="str">
        <f t="shared" si="2"/>
        <v/>
      </c>
      <c r="H87" s="115"/>
      <c r="I87" s="112" t="str">
        <f t="shared" si="3"/>
        <v/>
      </c>
      <c r="J87" s="48"/>
      <c r="K87" s="74"/>
      <c r="L87" s="27"/>
    </row>
    <row r="88" spans="1:12" s="3" customFormat="1" ht="12" customHeight="1" x14ac:dyDescent="0.2">
      <c r="A88" s="48"/>
      <c r="B88" s="113"/>
      <c r="C88" s="116"/>
      <c r="D88" s="146" t="s">
        <v>289</v>
      </c>
      <c r="E88" s="147"/>
      <c r="F88" s="115"/>
      <c r="G88" s="112" t="str">
        <f t="shared" si="2"/>
        <v/>
      </c>
      <c r="H88" s="115"/>
      <c r="I88" s="112" t="str">
        <f t="shared" si="3"/>
        <v/>
      </c>
      <c r="J88" s="48"/>
      <c r="K88" s="74"/>
      <c r="L88" s="27"/>
    </row>
    <row r="89" spans="1:12" s="3" customFormat="1" ht="12" customHeight="1" x14ac:dyDescent="0.2">
      <c r="A89" s="48"/>
      <c r="B89" s="113"/>
      <c r="C89" s="114"/>
      <c r="D89" s="146"/>
      <c r="E89" s="147"/>
      <c r="F89" s="115"/>
      <c r="G89" s="112" t="str">
        <f t="shared" si="2"/>
        <v/>
      </c>
      <c r="H89" s="115"/>
      <c r="I89" s="112" t="str">
        <f t="shared" si="3"/>
        <v/>
      </c>
      <c r="J89" s="48"/>
      <c r="K89" s="74"/>
      <c r="L89" s="27"/>
    </row>
    <row r="90" spans="1:12" s="3" customFormat="1" ht="12" customHeight="1" x14ac:dyDescent="0.2">
      <c r="A90" s="48"/>
      <c r="B90" s="113"/>
      <c r="C90" s="114"/>
      <c r="D90" s="146"/>
      <c r="E90" s="147"/>
      <c r="F90" s="115"/>
      <c r="G90" s="112" t="str">
        <f t="shared" si="2"/>
        <v/>
      </c>
      <c r="H90" s="115"/>
      <c r="I90" s="112" t="str">
        <f t="shared" si="3"/>
        <v/>
      </c>
      <c r="J90" s="48"/>
      <c r="K90" s="74"/>
      <c r="L90" s="27"/>
    </row>
    <row r="91" spans="1:12" s="3" customFormat="1" ht="12.75" customHeight="1" x14ac:dyDescent="0.2">
      <c r="A91" s="48"/>
      <c r="B91" s="48"/>
      <c r="C91" s="148" t="str">
        <f>IF(E74="Doors (Low AC Drop)", "No Standby or Alarm current shown as circuit is used for door holders and will drop out during an AC power loss.", "")</f>
        <v/>
      </c>
      <c r="D91" s="148"/>
      <c r="E91" s="148"/>
      <c r="F91" s="30" t="s">
        <v>101</v>
      </c>
      <c r="G91" s="117">
        <f>IF(E74="Doors (Low AC Drop)",0,SUM(G81:G90))</f>
        <v>0</v>
      </c>
      <c r="H91" s="30" t="s">
        <v>20</v>
      </c>
      <c r="I91" s="117">
        <f>IF(D74="Doors (Low AC Drop)",0,SUM(I81:I90))</f>
        <v>0</v>
      </c>
      <c r="J91" s="48"/>
      <c r="K91" s="74"/>
      <c r="L91" s="27"/>
    </row>
    <row r="92" spans="1:12" s="3" customFormat="1" ht="12.75" customHeight="1" x14ac:dyDescent="0.2">
      <c r="A92" s="48"/>
      <c r="B92" s="48"/>
      <c r="C92" s="149"/>
      <c r="D92" s="149"/>
      <c r="E92" s="149"/>
      <c r="F92" s="30"/>
      <c r="G92" s="61"/>
      <c r="H92" s="30"/>
      <c r="I92" s="61"/>
      <c r="J92" s="48"/>
      <c r="K92" s="74"/>
      <c r="L92" s="27"/>
    </row>
    <row r="93" spans="1:12" s="3" customFormat="1" ht="12" x14ac:dyDescent="0.2">
      <c r="A93" s="48"/>
      <c r="B93" s="48"/>
      <c r="C93" s="149"/>
      <c r="D93" s="149"/>
      <c r="E93" s="149"/>
      <c r="F93" s="118"/>
      <c r="G93" s="48"/>
      <c r="H93" s="118"/>
      <c r="I93" s="48"/>
      <c r="J93" s="48"/>
      <c r="K93" s="74"/>
      <c r="L93" s="27"/>
    </row>
    <row r="94" spans="1:12" ht="30" customHeight="1" x14ac:dyDescent="0.25">
      <c r="A94" s="28"/>
      <c r="B94" s="28"/>
      <c r="C94" s="28"/>
      <c r="D94" s="28"/>
      <c r="E94" s="28"/>
      <c r="F94" s="28"/>
      <c r="G94" s="28"/>
      <c r="H94" s="79"/>
      <c r="I94" s="80"/>
      <c r="J94" s="28"/>
      <c r="K94" s="74"/>
    </row>
    <row r="95" spans="1:12" ht="24.75" customHeight="1" x14ac:dyDescent="0.3">
      <c r="A95" s="28"/>
      <c r="B95" s="81" t="s">
        <v>307</v>
      </c>
      <c r="C95" s="82"/>
      <c r="D95" s="82"/>
      <c r="E95" s="83"/>
      <c r="F95" s="83"/>
      <c r="G95" s="158" t="str">
        <f>IF($F$2&lt;&gt;"", $F$2, "")</f>
        <v/>
      </c>
      <c r="H95" s="158"/>
      <c r="I95" s="84" t="str">
        <f>IF($F$10&lt;&gt;"", $F$10, "")</f>
        <v/>
      </c>
      <c r="J95" s="28"/>
      <c r="K95" s="74"/>
    </row>
    <row r="96" spans="1:12" ht="16.5" customHeight="1" x14ac:dyDescent="0.3">
      <c r="A96" s="28"/>
      <c r="B96" s="81"/>
      <c r="C96" s="82"/>
      <c r="D96" s="82"/>
      <c r="E96" s="83"/>
      <c r="F96" s="83"/>
      <c r="G96" s="123"/>
      <c r="H96" s="123"/>
      <c r="I96" s="84"/>
      <c r="J96" s="28"/>
      <c r="K96" s="74"/>
    </row>
    <row r="97" spans="1:12" s="3" customFormat="1" ht="16.5" customHeight="1" x14ac:dyDescent="0.2">
      <c r="A97" s="48"/>
      <c r="B97" s="85" t="s">
        <v>303</v>
      </c>
      <c r="C97" s="86"/>
      <c r="D97" s="86"/>
      <c r="E97" s="87" t="s">
        <v>104</v>
      </c>
      <c r="F97" s="88">
        <v>3</v>
      </c>
      <c r="G97" s="88"/>
      <c r="H97" s="87" t="s">
        <v>106</v>
      </c>
      <c r="I97" s="89">
        <f>$I$10</f>
        <v>20.399999999999999</v>
      </c>
      <c r="J97" s="48"/>
      <c r="K97" s="74"/>
      <c r="L97" s="27"/>
    </row>
    <row r="98" spans="1:12" s="3" customFormat="1" ht="3" customHeight="1" x14ac:dyDescent="0.2">
      <c r="A98" s="48"/>
      <c r="B98" s="90"/>
      <c r="C98" s="90"/>
      <c r="D98" s="90"/>
      <c r="E98" s="91"/>
      <c r="F98" s="92"/>
      <c r="G98" s="92"/>
      <c r="H98" s="92"/>
      <c r="I98" s="92"/>
      <c r="J98" s="48"/>
      <c r="K98" s="74"/>
      <c r="L98" s="27"/>
    </row>
    <row r="99" spans="1:12" s="3" customFormat="1" ht="15" customHeight="1" x14ac:dyDescent="0.2">
      <c r="A99" s="48"/>
      <c r="B99" s="32" t="s">
        <v>503</v>
      </c>
      <c r="C99" s="93" t="s">
        <v>308</v>
      </c>
      <c r="D99" s="30" t="s">
        <v>102</v>
      </c>
      <c r="E99" s="141"/>
      <c r="F99" s="142"/>
      <c r="G99" s="30" t="s">
        <v>30</v>
      </c>
      <c r="H99" s="141"/>
      <c r="I99" s="142"/>
      <c r="J99" s="48"/>
      <c r="K99" s="74"/>
      <c r="L99" s="27"/>
    </row>
    <row r="100" spans="1:12" s="3" customFormat="1" ht="12" x14ac:dyDescent="0.2">
      <c r="A100" s="48"/>
      <c r="B100" s="48"/>
      <c r="C100" s="143" t="str">
        <f>IF(C99="Class A", "If Class A is selected NAC 2, NAC 4, &amp; NAC 6 will be the return circuit","")</f>
        <v/>
      </c>
      <c r="D100" s="143"/>
      <c r="E100" s="143"/>
      <c r="F100" s="143"/>
      <c r="G100" s="143"/>
      <c r="H100" s="95"/>
      <c r="I100" s="95"/>
      <c r="J100" s="48"/>
      <c r="K100" s="74"/>
      <c r="L100" s="27"/>
    </row>
    <row r="101" spans="1:12" s="3" customFormat="1" ht="12.75" customHeight="1" x14ac:dyDescent="0.2">
      <c r="A101" s="48"/>
      <c r="B101" s="48"/>
      <c r="C101" s="96" t="s">
        <v>43</v>
      </c>
      <c r="D101" s="97" t="s">
        <v>12</v>
      </c>
      <c r="E101" s="97" t="s">
        <v>13</v>
      </c>
      <c r="F101" s="97" t="s">
        <v>4</v>
      </c>
      <c r="G101" s="98" t="s">
        <v>137</v>
      </c>
      <c r="H101" s="97" t="s">
        <v>14</v>
      </c>
      <c r="I101" s="99" t="s">
        <v>103</v>
      </c>
      <c r="J101" s="48"/>
      <c r="K101" s="74"/>
      <c r="L101" s="27"/>
    </row>
    <row r="102" spans="1:12" s="3" customFormat="1" ht="12" x14ac:dyDescent="0.2">
      <c r="A102" s="48"/>
      <c r="B102" s="50"/>
      <c r="C102" s="100" t="s">
        <v>33</v>
      </c>
      <c r="D102" s="101">
        <f>VLOOKUP(C102, $K$69:$L$76, 2)</f>
        <v>2.0099999999999998</v>
      </c>
      <c r="E102" s="100"/>
      <c r="F102" s="102">
        <f>((E102*2)/1000)*D102</f>
        <v>0</v>
      </c>
      <c r="G102" s="103">
        <f>IF(SUM(G106:G115)&gt;SUM(I106:I115),SUM(G106:G115),SUM(I106:I115))</f>
        <v>0</v>
      </c>
      <c r="H102" s="104">
        <f>I97-(G102*F102)</f>
        <v>20.399999999999999</v>
      </c>
      <c r="I102" s="105">
        <v>16</v>
      </c>
      <c r="J102" s="48"/>
      <c r="K102" s="74"/>
      <c r="L102" s="27"/>
    </row>
    <row r="103" spans="1:12" s="3" customFormat="1" ht="12" x14ac:dyDescent="0.2">
      <c r="A103" s="48"/>
      <c r="B103" s="106"/>
      <c r="C103" s="106"/>
      <c r="D103" s="106"/>
      <c r="E103" s="107"/>
      <c r="F103" s="106"/>
      <c r="G103" s="106"/>
      <c r="H103" s="106"/>
      <c r="I103" s="106"/>
      <c r="J103" s="48"/>
      <c r="K103" s="74"/>
      <c r="L103" s="27"/>
    </row>
    <row r="104" spans="1:12" s="3" customFormat="1" ht="12.75" customHeight="1" x14ac:dyDescent="0.2">
      <c r="A104" s="48"/>
      <c r="B104" s="152" t="s">
        <v>99</v>
      </c>
      <c r="C104" s="144"/>
      <c r="D104" s="144"/>
      <c r="E104" s="144"/>
      <c r="F104" s="144" t="s">
        <v>31</v>
      </c>
      <c r="G104" s="144"/>
      <c r="H104" s="144" t="s">
        <v>32</v>
      </c>
      <c r="I104" s="145"/>
      <c r="J104" s="48"/>
      <c r="K104" s="74"/>
      <c r="L104" s="27"/>
    </row>
    <row r="105" spans="1:12" s="3" customFormat="1" ht="12" x14ac:dyDescent="0.2">
      <c r="A105" s="48"/>
      <c r="B105" s="108" t="s">
        <v>0</v>
      </c>
      <c r="C105" s="109" t="s">
        <v>122</v>
      </c>
      <c r="D105" s="153" t="s">
        <v>24</v>
      </c>
      <c r="E105" s="153"/>
      <c r="F105" s="109" t="s">
        <v>17</v>
      </c>
      <c r="G105" s="109" t="s">
        <v>18</v>
      </c>
      <c r="H105" s="109" t="s">
        <v>17</v>
      </c>
      <c r="I105" s="110" t="s">
        <v>18</v>
      </c>
      <c r="J105" s="48"/>
      <c r="K105" s="74"/>
      <c r="L105" s="27"/>
    </row>
    <row r="106" spans="1:12" s="3" customFormat="1" ht="12" x14ac:dyDescent="0.2">
      <c r="A106" s="48"/>
      <c r="B106" s="100"/>
      <c r="C106" s="111"/>
      <c r="D106" s="151"/>
      <c r="E106" s="151"/>
      <c r="F106" s="112" t="str">
        <f>IF(D106="", "", IF(C106="User Defined", VLOOKUP(D106, 'User Defined'!$B$4:$D$103, 2, FALSE), VLOOKUP(D106, 'Device Database'!$B$4:$D$446, 2, FALSE)))</f>
        <v/>
      </c>
      <c r="G106" s="112" t="str">
        <f>IF(F106&lt;&gt;"", F106*B106, "")</f>
        <v/>
      </c>
      <c r="H106" s="112" t="str">
        <f>IF(D106="", "", IF(C106="User Defined", VLOOKUP(D106, 'User Defined'!$B$4:$D$103, 3, FALSE), VLOOKUP(D106, 'Device Database'!$B$4:$D$446, 3, FALSE)))</f>
        <v/>
      </c>
      <c r="I106" s="112" t="str">
        <f>IF(H106&lt;&gt;"", H106*B106, "")</f>
        <v/>
      </c>
      <c r="J106" s="48"/>
      <c r="K106" s="74"/>
      <c r="L106" s="27"/>
    </row>
    <row r="107" spans="1:12" s="3" customFormat="1" ht="12" x14ac:dyDescent="0.2">
      <c r="A107" s="48"/>
      <c r="B107" s="113"/>
      <c r="C107" s="114"/>
      <c r="D107" s="150"/>
      <c r="E107" s="150"/>
      <c r="F107" s="112" t="str">
        <f>IF(D107="", "", IF(C107="User Defined", VLOOKUP(D107, 'User Defined'!$B$4:$D$103, 2, FALSE), VLOOKUP(D107, 'Device Database'!$B$4:$D$446, 2, FALSE)))</f>
        <v/>
      </c>
      <c r="G107" s="112" t="str">
        <f t="shared" ref="G107:G115" si="4">IF(F107&lt;&gt;"", F107*B107, "")</f>
        <v/>
      </c>
      <c r="H107" s="112" t="str">
        <f>IF(D107="", "", IF(C107="User Defined", VLOOKUP(D107, 'User Defined'!$B$4:$D$103, 3, FALSE), VLOOKUP(D107, 'Device Database'!$B$4:$D$446, 3, FALSE)))</f>
        <v/>
      </c>
      <c r="I107" s="112" t="str">
        <f t="shared" ref="I107:I115" si="5">IF(H107&lt;&gt;"", H107*B107, "")</f>
        <v/>
      </c>
      <c r="J107" s="48"/>
      <c r="K107" s="74"/>
      <c r="L107" s="27"/>
    </row>
    <row r="108" spans="1:12" s="3" customFormat="1" ht="12" x14ac:dyDescent="0.2">
      <c r="A108" s="48"/>
      <c r="B108" s="113"/>
      <c r="C108" s="114"/>
      <c r="D108" s="150"/>
      <c r="E108" s="150"/>
      <c r="F108" s="112" t="str">
        <f>IF(D108="", "", IF(C108="User Defined", VLOOKUP(D108, 'User Defined'!$B$4:$D$103, 2, FALSE), VLOOKUP(D108, 'Device Database'!$B$4:$D$446, 2, FALSE)))</f>
        <v/>
      </c>
      <c r="G108" s="112" t="str">
        <f t="shared" si="4"/>
        <v/>
      </c>
      <c r="H108" s="112" t="str">
        <f>IF(D108="", "", IF(C108="User Defined", VLOOKUP(D108, 'User Defined'!$B$4:$D$103, 3, FALSE), VLOOKUP(D108, 'Device Database'!$B$4:$D$446, 3, FALSE)))</f>
        <v/>
      </c>
      <c r="I108" s="112" t="str">
        <f t="shared" si="5"/>
        <v/>
      </c>
      <c r="J108" s="48"/>
      <c r="K108" s="74"/>
      <c r="L108" s="27"/>
    </row>
    <row r="109" spans="1:12" s="3" customFormat="1" ht="12" x14ac:dyDescent="0.2">
      <c r="A109" s="48"/>
      <c r="B109" s="113"/>
      <c r="C109" s="114"/>
      <c r="D109" s="150"/>
      <c r="E109" s="150"/>
      <c r="F109" s="112" t="str">
        <f>IF(D109="", "", IF(C109="User Defined", VLOOKUP(D109, 'User Defined'!$B$4:$D$103, 2, FALSE), VLOOKUP(D109, 'Device Database'!$B$4:$D$446, 2, FALSE)))</f>
        <v/>
      </c>
      <c r="G109" s="112" t="str">
        <f t="shared" si="4"/>
        <v/>
      </c>
      <c r="H109" s="112" t="str">
        <f>IF(D109="", "", IF(C109="User Defined", VLOOKUP(D109, 'User Defined'!$B$4:$D$103, 3, FALSE), VLOOKUP(D109, 'Device Database'!$B$4:$D$446, 3, FALSE)))</f>
        <v/>
      </c>
      <c r="I109" s="112" t="str">
        <f t="shared" si="5"/>
        <v/>
      </c>
      <c r="J109" s="48"/>
      <c r="K109" s="74"/>
      <c r="L109" s="27"/>
    </row>
    <row r="110" spans="1:12" s="3" customFormat="1" ht="12" x14ac:dyDescent="0.2">
      <c r="A110" s="48"/>
      <c r="B110" s="113"/>
      <c r="C110" s="114"/>
      <c r="D110" s="146"/>
      <c r="E110" s="147"/>
      <c r="F110" s="112" t="str">
        <f>IF(D110="", "", IF(C110="User Defined", VLOOKUP(D110, 'User Defined'!$B$4:$D$103, 2, FALSE), VLOOKUP(D110, 'Device Database'!$B$4:$D$446, 2, FALSE)))</f>
        <v/>
      </c>
      <c r="G110" s="112" t="str">
        <f t="shared" si="4"/>
        <v/>
      </c>
      <c r="H110" s="112" t="str">
        <f>IF(D110="", "", IF(C110="User Defined", VLOOKUP(D110, 'User Defined'!$B$4:$D$103, 3, FALSE), VLOOKUP(D110, 'Device Database'!$B$4:$D$446, 3, FALSE)))</f>
        <v/>
      </c>
      <c r="I110" s="112" t="str">
        <f t="shared" si="5"/>
        <v/>
      </c>
      <c r="J110" s="48"/>
      <c r="K110" s="74"/>
      <c r="L110" s="27"/>
    </row>
    <row r="111" spans="1:12" s="3" customFormat="1" ht="12" x14ac:dyDescent="0.2">
      <c r="A111" s="48"/>
      <c r="B111" s="113"/>
      <c r="C111" s="114"/>
      <c r="D111" s="146" t="s">
        <v>288</v>
      </c>
      <c r="E111" s="147"/>
      <c r="F111" s="115"/>
      <c r="G111" s="112" t="str">
        <f t="shared" si="4"/>
        <v/>
      </c>
      <c r="H111" s="115"/>
      <c r="I111" s="112" t="str">
        <f t="shared" si="5"/>
        <v/>
      </c>
      <c r="J111" s="48"/>
      <c r="K111" s="74"/>
      <c r="L111" s="27"/>
    </row>
    <row r="112" spans="1:12" s="3" customFormat="1" ht="12" x14ac:dyDescent="0.2">
      <c r="A112" s="48"/>
      <c r="B112" s="113"/>
      <c r="C112" s="114"/>
      <c r="D112" s="146" t="s">
        <v>287</v>
      </c>
      <c r="E112" s="147"/>
      <c r="F112" s="115"/>
      <c r="G112" s="112" t="str">
        <f t="shared" si="4"/>
        <v/>
      </c>
      <c r="H112" s="115"/>
      <c r="I112" s="112" t="str">
        <f t="shared" si="5"/>
        <v/>
      </c>
      <c r="J112" s="48"/>
      <c r="K112" s="74"/>
      <c r="L112" s="27"/>
    </row>
    <row r="113" spans="1:12" s="3" customFormat="1" ht="12" x14ac:dyDescent="0.2">
      <c r="A113" s="48"/>
      <c r="B113" s="113"/>
      <c r="C113" s="116"/>
      <c r="D113" s="146" t="s">
        <v>289</v>
      </c>
      <c r="E113" s="147"/>
      <c r="F113" s="115"/>
      <c r="G113" s="112" t="str">
        <f t="shared" si="4"/>
        <v/>
      </c>
      <c r="H113" s="115"/>
      <c r="I113" s="112" t="str">
        <f t="shared" si="5"/>
        <v/>
      </c>
      <c r="J113" s="48"/>
      <c r="K113" s="74"/>
      <c r="L113" s="27"/>
    </row>
    <row r="114" spans="1:12" s="3" customFormat="1" ht="12" x14ac:dyDescent="0.2">
      <c r="A114" s="48"/>
      <c r="B114" s="113"/>
      <c r="C114" s="114"/>
      <c r="D114" s="146"/>
      <c r="E114" s="147"/>
      <c r="F114" s="115"/>
      <c r="G114" s="112" t="str">
        <f t="shared" si="4"/>
        <v/>
      </c>
      <c r="H114" s="115"/>
      <c r="I114" s="112" t="str">
        <f t="shared" si="5"/>
        <v/>
      </c>
      <c r="J114" s="48"/>
      <c r="K114" s="74"/>
      <c r="L114" s="27"/>
    </row>
    <row r="115" spans="1:12" s="3" customFormat="1" ht="12" x14ac:dyDescent="0.2">
      <c r="A115" s="48"/>
      <c r="B115" s="113"/>
      <c r="C115" s="114"/>
      <c r="D115" s="146"/>
      <c r="E115" s="147"/>
      <c r="F115" s="115"/>
      <c r="G115" s="112" t="str">
        <f t="shared" si="4"/>
        <v/>
      </c>
      <c r="H115" s="115"/>
      <c r="I115" s="112" t="str">
        <f t="shared" si="5"/>
        <v/>
      </c>
      <c r="J115" s="48"/>
      <c r="K115" s="74"/>
      <c r="L115" s="27"/>
    </row>
    <row r="116" spans="1:12" s="3" customFormat="1" ht="12.75" customHeight="1" x14ac:dyDescent="0.2">
      <c r="A116" s="48"/>
      <c r="B116" s="48"/>
      <c r="C116" s="148" t="str">
        <f>IF(E99="Doors (Low AC Drop)", "No Standby or Alarm current shown as circuit is used for door holders and will drop out during an AC power loss.", "")</f>
        <v/>
      </c>
      <c r="D116" s="148"/>
      <c r="E116" s="148"/>
      <c r="F116" s="30" t="s">
        <v>101</v>
      </c>
      <c r="G116" s="117">
        <f>IF(E99="Doors (Low AC Drop)",0,SUM(G106:G115))</f>
        <v>0</v>
      </c>
      <c r="H116" s="30" t="s">
        <v>20</v>
      </c>
      <c r="I116" s="117">
        <f>IF(D99="Doors (Low AC Drop)",0,SUM(I106:I115))</f>
        <v>0</v>
      </c>
      <c r="J116" s="48"/>
      <c r="K116" s="74"/>
      <c r="L116" s="27"/>
    </row>
    <row r="117" spans="1:12" s="3" customFormat="1" ht="16.5" customHeight="1" x14ac:dyDescent="0.2">
      <c r="A117" s="48"/>
      <c r="B117" s="48"/>
      <c r="C117" s="149"/>
      <c r="D117" s="149"/>
      <c r="E117" s="149"/>
      <c r="F117" s="118"/>
      <c r="G117" s="48"/>
      <c r="H117" s="118"/>
      <c r="I117" s="48"/>
      <c r="J117" s="48"/>
      <c r="K117" s="74"/>
      <c r="L117" s="27"/>
    </row>
    <row r="118" spans="1:12" s="3" customFormat="1" ht="12" customHeight="1" x14ac:dyDescent="0.2">
      <c r="A118" s="48"/>
      <c r="B118" s="119"/>
      <c r="C118" s="120"/>
      <c r="D118" s="119"/>
      <c r="E118" s="121"/>
      <c r="F118" s="122"/>
      <c r="G118" s="122"/>
      <c r="H118" s="121"/>
      <c r="I118" s="122"/>
      <c r="J118" s="48"/>
      <c r="K118" s="74"/>
      <c r="L118" s="27"/>
    </row>
    <row r="119" spans="1:12" s="3" customFormat="1" ht="16.5" customHeight="1" x14ac:dyDescent="0.2">
      <c r="A119" s="48"/>
      <c r="B119" s="85" t="s">
        <v>304</v>
      </c>
      <c r="C119" s="86"/>
      <c r="D119" s="86"/>
      <c r="E119" s="87" t="s">
        <v>104</v>
      </c>
      <c r="F119" s="88">
        <v>3</v>
      </c>
      <c r="G119" s="88"/>
      <c r="H119" s="87" t="s">
        <v>106</v>
      </c>
      <c r="I119" s="89">
        <f>$I$10</f>
        <v>20.399999999999999</v>
      </c>
      <c r="J119" s="48"/>
      <c r="K119" s="74"/>
      <c r="L119" s="27"/>
    </row>
    <row r="120" spans="1:12" s="3" customFormat="1" ht="3" customHeight="1" x14ac:dyDescent="0.2">
      <c r="A120" s="48"/>
      <c r="B120" s="90"/>
      <c r="C120" s="90"/>
      <c r="D120" s="90"/>
      <c r="E120" s="91"/>
      <c r="F120" s="92"/>
      <c r="G120" s="92"/>
      <c r="H120" s="92"/>
      <c r="I120" s="92"/>
      <c r="J120" s="48"/>
      <c r="K120" s="74"/>
      <c r="L120" s="27"/>
    </row>
    <row r="121" spans="1:12" s="3" customFormat="1" ht="15" customHeight="1" x14ac:dyDescent="0.2">
      <c r="A121" s="48"/>
      <c r="B121" s="32" t="s">
        <v>503</v>
      </c>
      <c r="C121" s="93" t="s">
        <v>308</v>
      </c>
      <c r="D121" s="30" t="s">
        <v>102</v>
      </c>
      <c r="E121" s="141"/>
      <c r="F121" s="142"/>
      <c r="G121" s="30" t="s">
        <v>30</v>
      </c>
      <c r="H121" s="141"/>
      <c r="I121" s="142"/>
      <c r="J121" s="48"/>
      <c r="K121" s="74"/>
      <c r="L121" s="27"/>
    </row>
    <row r="122" spans="1:12" s="3" customFormat="1" ht="12" customHeight="1" x14ac:dyDescent="0.2">
      <c r="A122" s="48"/>
      <c r="B122" s="48"/>
      <c r="C122" s="143" t="str">
        <f>IF(C121="Class A", "If Class A is selected NAC 2, NAC 4, &amp; NAC 6 will be the return circuit","")</f>
        <v/>
      </c>
      <c r="D122" s="143"/>
      <c r="E122" s="143"/>
      <c r="F122" s="143"/>
      <c r="G122" s="143"/>
      <c r="H122" s="95"/>
      <c r="I122" s="95"/>
      <c r="J122" s="48"/>
      <c r="K122" s="74"/>
      <c r="L122" s="27"/>
    </row>
    <row r="123" spans="1:12" s="3" customFormat="1" ht="12.75" customHeight="1" x14ac:dyDescent="0.2">
      <c r="A123" s="48"/>
      <c r="B123" s="48"/>
      <c r="C123" s="96" t="s">
        <v>43</v>
      </c>
      <c r="D123" s="97" t="s">
        <v>12</v>
      </c>
      <c r="E123" s="97" t="s">
        <v>13</v>
      </c>
      <c r="F123" s="97" t="s">
        <v>4</v>
      </c>
      <c r="G123" s="98" t="s">
        <v>137</v>
      </c>
      <c r="H123" s="97" t="s">
        <v>14</v>
      </c>
      <c r="I123" s="99" t="s">
        <v>103</v>
      </c>
      <c r="J123" s="48"/>
      <c r="K123" s="74"/>
      <c r="L123" s="27"/>
    </row>
    <row r="124" spans="1:12" s="3" customFormat="1" ht="12" customHeight="1" x14ac:dyDescent="0.2">
      <c r="A124" s="48"/>
      <c r="B124" s="50"/>
      <c r="C124" s="100" t="s">
        <v>33</v>
      </c>
      <c r="D124" s="101">
        <f>VLOOKUP(C124, $K$69:$L$76, 2)</f>
        <v>2.0099999999999998</v>
      </c>
      <c r="E124" s="100"/>
      <c r="F124" s="102">
        <f>((E124*2)/1000)*D124</f>
        <v>0</v>
      </c>
      <c r="G124" s="103">
        <f>IF(SUM(G128:G137)&gt;SUM(I128:I137),SUM(G128:G137),SUM(I128:I137))</f>
        <v>0</v>
      </c>
      <c r="H124" s="104">
        <f>I119-(G124*F124)</f>
        <v>20.399999999999999</v>
      </c>
      <c r="I124" s="105">
        <v>16</v>
      </c>
      <c r="J124" s="48"/>
      <c r="K124" s="74"/>
      <c r="L124" s="27"/>
    </row>
    <row r="125" spans="1:12" s="3" customFormat="1" ht="12" customHeight="1" x14ac:dyDescent="0.2">
      <c r="A125" s="48"/>
      <c r="B125" s="106"/>
      <c r="C125" s="106"/>
      <c r="D125" s="106"/>
      <c r="E125" s="107"/>
      <c r="F125" s="106"/>
      <c r="G125" s="106"/>
      <c r="H125" s="106"/>
      <c r="I125" s="106"/>
      <c r="J125" s="48"/>
      <c r="K125" s="74"/>
      <c r="L125" s="27"/>
    </row>
    <row r="126" spans="1:12" s="3" customFormat="1" ht="12.75" customHeight="1" x14ac:dyDescent="0.2">
      <c r="A126" s="48"/>
      <c r="B126" s="152" t="s">
        <v>99</v>
      </c>
      <c r="C126" s="144"/>
      <c r="D126" s="144"/>
      <c r="E126" s="144"/>
      <c r="F126" s="144" t="s">
        <v>31</v>
      </c>
      <c r="G126" s="144"/>
      <c r="H126" s="144" t="s">
        <v>32</v>
      </c>
      <c r="I126" s="145"/>
      <c r="J126" s="48"/>
      <c r="K126" s="74"/>
      <c r="L126" s="27"/>
    </row>
    <row r="127" spans="1:12" s="3" customFormat="1" ht="12" customHeight="1" x14ac:dyDescent="0.2">
      <c r="A127" s="48"/>
      <c r="B127" s="108" t="s">
        <v>0</v>
      </c>
      <c r="C127" s="109" t="s">
        <v>122</v>
      </c>
      <c r="D127" s="153" t="s">
        <v>24</v>
      </c>
      <c r="E127" s="153"/>
      <c r="F127" s="109" t="s">
        <v>17</v>
      </c>
      <c r="G127" s="109" t="s">
        <v>18</v>
      </c>
      <c r="H127" s="109" t="s">
        <v>17</v>
      </c>
      <c r="I127" s="110" t="s">
        <v>18</v>
      </c>
      <c r="J127" s="48"/>
      <c r="K127" s="74"/>
      <c r="L127" s="27"/>
    </row>
    <row r="128" spans="1:12" s="3" customFormat="1" ht="12" customHeight="1" x14ac:dyDescent="0.2">
      <c r="A128" s="48"/>
      <c r="B128" s="100"/>
      <c r="C128" s="111"/>
      <c r="D128" s="151"/>
      <c r="E128" s="151"/>
      <c r="F128" s="112" t="str">
        <f>IF(D128="", "", IF(C128="User Defined", VLOOKUP(D128, 'User Defined'!$B$4:$D$103, 2, FALSE), VLOOKUP(D128, 'Device Database'!$B$4:$D$446, 2, FALSE)))</f>
        <v/>
      </c>
      <c r="G128" s="112" t="str">
        <f>IF(F128&lt;&gt;"", F128*B128, "")</f>
        <v/>
      </c>
      <c r="H128" s="112" t="str">
        <f>IF(D128="", "", IF(C128="User Defined", VLOOKUP(D128, 'User Defined'!$B$4:$D$103, 3, FALSE), VLOOKUP(D128, 'Device Database'!$B$4:$D$446, 3, FALSE)))</f>
        <v/>
      </c>
      <c r="I128" s="112" t="str">
        <f>IF(H128&lt;&gt;"", H128*B128, "")</f>
        <v/>
      </c>
      <c r="J128" s="48"/>
      <c r="K128" s="74"/>
      <c r="L128" s="27"/>
    </row>
    <row r="129" spans="1:12" s="3" customFormat="1" ht="12" customHeight="1" x14ac:dyDescent="0.2">
      <c r="A129" s="48"/>
      <c r="B129" s="113"/>
      <c r="C129" s="114"/>
      <c r="D129" s="150"/>
      <c r="E129" s="150"/>
      <c r="F129" s="112" t="str">
        <f>IF(D129="", "", IF(C129="User Defined", VLOOKUP(D129, 'User Defined'!$B$4:$D$103, 2, FALSE), VLOOKUP(D129, 'Device Database'!$B$4:$D$446, 2, FALSE)))</f>
        <v/>
      </c>
      <c r="G129" s="112" t="str">
        <f t="shared" ref="G129:G137" si="6">IF(F129&lt;&gt;"", F129*B129, "")</f>
        <v/>
      </c>
      <c r="H129" s="112" t="str">
        <f>IF(D129="", "", IF(C129="User Defined", VLOOKUP(D129, 'User Defined'!$B$4:$D$103, 3, FALSE), VLOOKUP(D129, 'Device Database'!$B$4:$D$446, 3, FALSE)))</f>
        <v/>
      </c>
      <c r="I129" s="112" t="str">
        <f t="shared" ref="I129:I137" si="7">IF(H129&lt;&gt;"", H129*B129, "")</f>
        <v/>
      </c>
      <c r="J129" s="48"/>
      <c r="K129" s="74"/>
      <c r="L129" s="27"/>
    </row>
    <row r="130" spans="1:12" s="3" customFormat="1" ht="12" customHeight="1" x14ac:dyDescent="0.2">
      <c r="A130" s="48"/>
      <c r="B130" s="113"/>
      <c r="C130" s="114"/>
      <c r="D130" s="150"/>
      <c r="E130" s="150"/>
      <c r="F130" s="112" t="str">
        <f>IF(D130="", "", IF(C130="User Defined", VLOOKUP(D130, 'User Defined'!$B$4:$D$103, 2, FALSE), VLOOKUP(D130, 'Device Database'!$B$4:$D$446, 2, FALSE)))</f>
        <v/>
      </c>
      <c r="G130" s="112" t="str">
        <f t="shared" si="6"/>
        <v/>
      </c>
      <c r="H130" s="112" t="str">
        <f>IF(D130="", "", IF(C130="User Defined", VLOOKUP(D130, 'User Defined'!$B$4:$D$103, 3, FALSE), VLOOKUP(D130, 'Device Database'!$B$4:$D$446, 3, FALSE)))</f>
        <v/>
      </c>
      <c r="I130" s="112" t="str">
        <f t="shared" si="7"/>
        <v/>
      </c>
      <c r="J130" s="48"/>
      <c r="K130" s="74"/>
      <c r="L130" s="27"/>
    </row>
    <row r="131" spans="1:12" s="3" customFormat="1" ht="12" customHeight="1" x14ac:dyDescent="0.2">
      <c r="A131" s="48"/>
      <c r="B131" s="113"/>
      <c r="C131" s="114"/>
      <c r="D131" s="150"/>
      <c r="E131" s="150"/>
      <c r="F131" s="112" t="str">
        <f>IF(D131="", "", IF(C131="User Defined", VLOOKUP(D131, 'User Defined'!$B$4:$D$103, 2, FALSE), VLOOKUP(D131, 'Device Database'!$B$4:$D$446, 2, FALSE)))</f>
        <v/>
      </c>
      <c r="G131" s="112" t="str">
        <f t="shared" si="6"/>
        <v/>
      </c>
      <c r="H131" s="112" t="str">
        <f>IF(D131="", "", IF(C131="User Defined", VLOOKUP(D131, 'User Defined'!$B$4:$D$103, 3, FALSE), VLOOKUP(D131, 'Device Database'!$B$4:$D$446, 3, FALSE)))</f>
        <v/>
      </c>
      <c r="I131" s="112" t="str">
        <f t="shared" si="7"/>
        <v/>
      </c>
      <c r="J131" s="48"/>
      <c r="K131" s="74"/>
      <c r="L131" s="27"/>
    </row>
    <row r="132" spans="1:12" s="3" customFormat="1" ht="12" customHeight="1" x14ac:dyDescent="0.2">
      <c r="A132" s="48"/>
      <c r="B132" s="113"/>
      <c r="C132" s="114"/>
      <c r="D132" s="146"/>
      <c r="E132" s="147"/>
      <c r="F132" s="112" t="str">
        <f>IF(D132="", "", IF(C132="User Defined", VLOOKUP(D132, 'User Defined'!$B$4:$D$103, 2, FALSE), VLOOKUP(D132, 'Device Database'!$B$4:$D$446, 2, FALSE)))</f>
        <v/>
      </c>
      <c r="G132" s="112" t="str">
        <f t="shared" si="6"/>
        <v/>
      </c>
      <c r="H132" s="112" t="str">
        <f>IF(D132="", "", IF(C132="User Defined", VLOOKUP(D132, 'User Defined'!$B$4:$D$103, 3, FALSE), VLOOKUP(D132, 'Device Database'!$B$4:$D$446, 3, FALSE)))</f>
        <v/>
      </c>
      <c r="I132" s="112" t="str">
        <f t="shared" si="7"/>
        <v/>
      </c>
      <c r="J132" s="48"/>
      <c r="K132" s="74"/>
      <c r="L132" s="27"/>
    </row>
    <row r="133" spans="1:12" s="3" customFormat="1" ht="12" customHeight="1" x14ac:dyDescent="0.2">
      <c r="A133" s="48"/>
      <c r="B133" s="113"/>
      <c r="C133" s="114"/>
      <c r="D133" s="146" t="s">
        <v>288</v>
      </c>
      <c r="E133" s="147"/>
      <c r="F133" s="115"/>
      <c r="G133" s="112" t="str">
        <f t="shared" si="6"/>
        <v/>
      </c>
      <c r="H133" s="115"/>
      <c r="I133" s="112" t="str">
        <f t="shared" si="7"/>
        <v/>
      </c>
      <c r="J133" s="48"/>
      <c r="K133" s="74"/>
      <c r="L133" s="27"/>
    </row>
    <row r="134" spans="1:12" s="3" customFormat="1" ht="12" customHeight="1" x14ac:dyDescent="0.2">
      <c r="A134" s="48"/>
      <c r="B134" s="113"/>
      <c r="C134" s="114"/>
      <c r="D134" s="146" t="s">
        <v>287</v>
      </c>
      <c r="E134" s="147"/>
      <c r="F134" s="115"/>
      <c r="G134" s="112" t="str">
        <f t="shared" si="6"/>
        <v/>
      </c>
      <c r="H134" s="115"/>
      <c r="I134" s="112" t="str">
        <f t="shared" si="7"/>
        <v/>
      </c>
      <c r="J134" s="48"/>
      <c r="K134" s="74"/>
      <c r="L134" s="27"/>
    </row>
    <row r="135" spans="1:12" s="3" customFormat="1" ht="12" customHeight="1" x14ac:dyDescent="0.2">
      <c r="A135" s="48"/>
      <c r="B135" s="113"/>
      <c r="C135" s="116"/>
      <c r="D135" s="146" t="s">
        <v>289</v>
      </c>
      <c r="E135" s="147"/>
      <c r="F135" s="115"/>
      <c r="G135" s="112" t="str">
        <f t="shared" si="6"/>
        <v/>
      </c>
      <c r="H135" s="115"/>
      <c r="I135" s="112" t="str">
        <f t="shared" si="7"/>
        <v/>
      </c>
      <c r="J135" s="48"/>
      <c r="K135" s="74"/>
      <c r="L135" s="27"/>
    </row>
    <row r="136" spans="1:12" s="3" customFormat="1" ht="12" customHeight="1" x14ac:dyDescent="0.2">
      <c r="A136" s="48"/>
      <c r="B136" s="113"/>
      <c r="C136" s="114"/>
      <c r="D136" s="146"/>
      <c r="E136" s="147"/>
      <c r="F136" s="115"/>
      <c r="G136" s="112" t="str">
        <f t="shared" si="6"/>
        <v/>
      </c>
      <c r="H136" s="115"/>
      <c r="I136" s="112" t="str">
        <f t="shared" si="7"/>
        <v/>
      </c>
      <c r="J136" s="48"/>
      <c r="K136" s="74"/>
      <c r="L136" s="27"/>
    </row>
    <row r="137" spans="1:12" s="3" customFormat="1" ht="12" customHeight="1" x14ac:dyDescent="0.2">
      <c r="A137" s="48"/>
      <c r="B137" s="113"/>
      <c r="C137" s="114"/>
      <c r="D137" s="146"/>
      <c r="E137" s="147"/>
      <c r="F137" s="115"/>
      <c r="G137" s="112" t="str">
        <f t="shared" si="6"/>
        <v/>
      </c>
      <c r="H137" s="115"/>
      <c r="I137" s="112" t="str">
        <f t="shared" si="7"/>
        <v/>
      </c>
      <c r="J137" s="48"/>
      <c r="K137" s="74"/>
      <c r="L137" s="27"/>
    </row>
    <row r="138" spans="1:12" s="3" customFormat="1" ht="12.75" customHeight="1" x14ac:dyDescent="0.2">
      <c r="A138" s="48"/>
      <c r="B138" s="48"/>
      <c r="C138" s="148" t="str">
        <f>IF(E121="Doors (Low AC Drop)", "No Standby or Alarm current shown as circuit is used for door holders and will drop out during an AC power loss.", "")</f>
        <v/>
      </c>
      <c r="D138" s="148"/>
      <c r="E138" s="148"/>
      <c r="F138" s="30" t="s">
        <v>101</v>
      </c>
      <c r="G138" s="117">
        <f>IF(E121="Doors (Low AC Drop)",0,SUM(G128:G137))</f>
        <v>0</v>
      </c>
      <c r="H138" s="30" t="s">
        <v>20</v>
      </c>
      <c r="I138" s="117">
        <f>IF(D121="Doors (Low AC Drop)",0,SUM(I128:I137))</f>
        <v>0</v>
      </c>
      <c r="J138" s="48"/>
      <c r="K138" s="74"/>
      <c r="L138" s="27"/>
    </row>
    <row r="139" spans="1:12" s="3" customFormat="1" ht="16.5" customHeight="1" x14ac:dyDescent="0.2">
      <c r="A139" s="48"/>
      <c r="B139" s="48"/>
      <c r="C139" s="149"/>
      <c r="D139" s="149"/>
      <c r="E139" s="149"/>
      <c r="F139" s="30"/>
      <c r="G139" s="61"/>
      <c r="H139" s="30"/>
      <c r="I139" s="61"/>
      <c r="J139" s="48"/>
      <c r="K139" s="74"/>
      <c r="L139" s="27"/>
    </row>
    <row r="140" spans="1:12" s="3" customFormat="1" ht="12" x14ac:dyDescent="0.2">
      <c r="A140" s="48"/>
      <c r="B140" s="48"/>
      <c r="C140" s="124"/>
      <c r="D140" s="124"/>
      <c r="E140" s="124"/>
      <c r="F140" s="118"/>
      <c r="G140" s="48"/>
      <c r="H140" s="118"/>
      <c r="I140" s="48"/>
      <c r="J140" s="48"/>
      <c r="K140" s="74"/>
      <c r="L140" s="27"/>
    </row>
    <row r="141" spans="1:12" ht="30" customHeight="1" x14ac:dyDescent="0.25">
      <c r="A141" s="28"/>
      <c r="B141" s="28"/>
      <c r="C141" s="28"/>
      <c r="D141" s="28"/>
      <c r="E141" s="28"/>
      <c r="F141" s="28"/>
      <c r="G141" s="28"/>
      <c r="H141" s="79"/>
      <c r="I141" s="80"/>
      <c r="J141" s="28"/>
      <c r="K141" s="74"/>
    </row>
    <row r="142" spans="1:12" ht="24.75" customHeight="1" x14ac:dyDescent="0.3">
      <c r="A142" s="28"/>
      <c r="B142" s="81" t="s">
        <v>307</v>
      </c>
      <c r="C142" s="82"/>
      <c r="D142" s="82"/>
      <c r="E142" s="83"/>
      <c r="F142" s="83"/>
      <c r="G142" s="158" t="str">
        <f>IF($F$2&lt;&gt;"", $F$2, "")</f>
        <v/>
      </c>
      <c r="H142" s="158"/>
      <c r="I142" s="84" t="str">
        <f>IF($F$10&lt;&gt;"", $F$10, "")</f>
        <v/>
      </c>
      <c r="J142" s="28"/>
      <c r="K142" s="74"/>
    </row>
    <row r="143" spans="1:12" ht="16.5" customHeight="1" x14ac:dyDescent="0.3">
      <c r="A143" s="28"/>
      <c r="B143" s="81"/>
      <c r="C143" s="82"/>
      <c r="D143" s="82"/>
      <c r="E143" s="83"/>
      <c r="F143" s="83"/>
      <c r="G143" s="123"/>
      <c r="H143" s="123"/>
      <c r="I143" s="84"/>
      <c r="J143" s="28"/>
      <c r="K143" s="74"/>
    </row>
    <row r="144" spans="1:12" s="3" customFormat="1" ht="16.5" customHeight="1" x14ac:dyDescent="0.2">
      <c r="A144" s="48"/>
      <c r="B144" s="85" t="s">
        <v>305</v>
      </c>
      <c r="C144" s="86"/>
      <c r="D144" s="86"/>
      <c r="E144" s="87" t="s">
        <v>104</v>
      </c>
      <c r="F144" s="88">
        <v>3</v>
      </c>
      <c r="G144" s="88"/>
      <c r="H144" s="87" t="s">
        <v>106</v>
      </c>
      <c r="I144" s="89">
        <f>$I$10</f>
        <v>20.399999999999999</v>
      </c>
      <c r="J144" s="48"/>
      <c r="K144" s="74"/>
      <c r="L144" s="27"/>
    </row>
    <row r="145" spans="1:12" s="3" customFormat="1" ht="3" customHeight="1" x14ac:dyDescent="0.2">
      <c r="A145" s="48"/>
      <c r="B145" s="90"/>
      <c r="C145" s="90"/>
      <c r="D145" s="90"/>
      <c r="E145" s="91"/>
      <c r="F145" s="92"/>
      <c r="G145" s="92"/>
      <c r="H145" s="92"/>
      <c r="I145" s="92"/>
      <c r="J145" s="48"/>
      <c r="K145" s="74"/>
      <c r="L145" s="27"/>
    </row>
    <row r="146" spans="1:12" s="3" customFormat="1" ht="15" customHeight="1" x14ac:dyDescent="0.2">
      <c r="A146" s="48"/>
      <c r="B146" s="32" t="s">
        <v>503</v>
      </c>
      <c r="C146" s="93" t="s">
        <v>308</v>
      </c>
      <c r="D146" s="30" t="s">
        <v>102</v>
      </c>
      <c r="E146" s="141"/>
      <c r="F146" s="142"/>
      <c r="G146" s="30" t="s">
        <v>30</v>
      </c>
      <c r="H146" s="141"/>
      <c r="I146" s="142"/>
      <c r="J146" s="48"/>
      <c r="K146" s="74"/>
      <c r="L146" s="27"/>
    </row>
    <row r="147" spans="1:12" s="3" customFormat="1" ht="12" x14ac:dyDescent="0.2">
      <c r="A147" s="48"/>
      <c r="B147" s="48"/>
      <c r="C147" s="143" t="str">
        <f>IF(C146="Class A", "If Class A is selected NAC 2, NAC 4, &amp; NAC 6 will be the return circuit","")</f>
        <v/>
      </c>
      <c r="D147" s="143"/>
      <c r="E147" s="143"/>
      <c r="F147" s="143"/>
      <c r="G147" s="143"/>
      <c r="H147" s="95"/>
      <c r="I147" s="95"/>
      <c r="J147" s="48"/>
      <c r="K147" s="74"/>
      <c r="L147" s="27"/>
    </row>
    <row r="148" spans="1:12" s="3" customFormat="1" ht="12.75" customHeight="1" x14ac:dyDescent="0.2">
      <c r="A148" s="48"/>
      <c r="B148" s="48"/>
      <c r="C148" s="96" t="s">
        <v>43</v>
      </c>
      <c r="D148" s="97" t="s">
        <v>12</v>
      </c>
      <c r="E148" s="97" t="s">
        <v>13</v>
      </c>
      <c r="F148" s="97" t="s">
        <v>4</v>
      </c>
      <c r="G148" s="98" t="s">
        <v>137</v>
      </c>
      <c r="H148" s="97" t="s">
        <v>14</v>
      </c>
      <c r="I148" s="99" t="s">
        <v>103</v>
      </c>
      <c r="J148" s="48"/>
      <c r="K148" s="74"/>
      <c r="L148" s="27"/>
    </row>
    <row r="149" spans="1:12" s="3" customFormat="1" ht="12" x14ac:dyDescent="0.2">
      <c r="A149" s="48"/>
      <c r="B149" s="50"/>
      <c r="C149" s="100" t="s">
        <v>33</v>
      </c>
      <c r="D149" s="101">
        <f>VLOOKUP(C149, $K$69:$L$76, 2)</f>
        <v>2.0099999999999998</v>
      </c>
      <c r="E149" s="100"/>
      <c r="F149" s="102">
        <f>((E149*2)/1000)*D149</f>
        <v>0</v>
      </c>
      <c r="G149" s="103">
        <f>IF(SUM(G153:G162)&gt;SUM(I153:I162),SUM(G153:G162),SUM(I153:I162))</f>
        <v>0</v>
      </c>
      <c r="H149" s="104">
        <f>I144-(G149*F149)</f>
        <v>20.399999999999999</v>
      </c>
      <c r="I149" s="105">
        <v>16</v>
      </c>
      <c r="J149" s="48"/>
      <c r="K149" s="74"/>
      <c r="L149" s="27"/>
    </row>
    <row r="150" spans="1:12" s="3" customFormat="1" ht="12" x14ac:dyDescent="0.2">
      <c r="A150" s="48"/>
      <c r="B150" s="106"/>
      <c r="C150" s="106"/>
      <c r="D150" s="106"/>
      <c r="E150" s="107"/>
      <c r="F150" s="106"/>
      <c r="G150" s="106"/>
      <c r="H150" s="106"/>
      <c r="I150" s="106"/>
      <c r="J150" s="48"/>
      <c r="K150" s="74"/>
      <c r="L150" s="27"/>
    </row>
    <row r="151" spans="1:12" s="3" customFormat="1" ht="12.75" customHeight="1" x14ac:dyDescent="0.2">
      <c r="A151" s="48"/>
      <c r="B151" s="152" t="s">
        <v>99</v>
      </c>
      <c r="C151" s="144"/>
      <c r="D151" s="144"/>
      <c r="E151" s="144"/>
      <c r="F151" s="144" t="s">
        <v>31</v>
      </c>
      <c r="G151" s="144"/>
      <c r="H151" s="144" t="s">
        <v>32</v>
      </c>
      <c r="I151" s="145"/>
      <c r="J151" s="48"/>
      <c r="K151" s="74"/>
      <c r="L151" s="27"/>
    </row>
    <row r="152" spans="1:12" s="3" customFormat="1" ht="12" x14ac:dyDescent="0.2">
      <c r="A152" s="48"/>
      <c r="B152" s="108" t="s">
        <v>0</v>
      </c>
      <c r="C152" s="109" t="s">
        <v>122</v>
      </c>
      <c r="D152" s="153" t="s">
        <v>24</v>
      </c>
      <c r="E152" s="153"/>
      <c r="F152" s="109" t="s">
        <v>17</v>
      </c>
      <c r="G152" s="109" t="s">
        <v>18</v>
      </c>
      <c r="H152" s="109" t="s">
        <v>17</v>
      </c>
      <c r="I152" s="110" t="s">
        <v>18</v>
      </c>
      <c r="J152" s="48"/>
      <c r="K152" s="74"/>
      <c r="L152" s="27"/>
    </row>
    <row r="153" spans="1:12" s="3" customFormat="1" ht="12" x14ac:dyDescent="0.2">
      <c r="A153" s="48"/>
      <c r="B153" s="100"/>
      <c r="C153" s="111"/>
      <c r="D153" s="151"/>
      <c r="E153" s="151"/>
      <c r="F153" s="112" t="str">
        <f>IF(D153="", "", IF(C153="User Defined", VLOOKUP(D153, 'User Defined'!$B$4:$D$103, 2, FALSE), VLOOKUP(D153, 'Device Database'!$B$4:$D$446, 2, FALSE)))</f>
        <v/>
      </c>
      <c r="G153" s="112" t="str">
        <f>IF(F153&lt;&gt;"", F153*B153, "")</f>
        <v/>
      </c>
      <c r="H153" s="112" t="str">
        <f>IF(D153="", "", IF(C153="User Defined", VLOOKUP(D153, 'User Defined'!$B$4:$D$103, 3, FALSE), VLOOKUP(D153, 'Device Database'!$B$4:$D$446, 3, FALSE)))</f>
        <v/>
      </c>
      <c r="I153" s="112" t="str">
        <f>IF(H153&lt;&gt;"", H153*B153, "")</f>
        <v/>
      </c>
      <c r="J153" s="48"/>
      <c r="K153" s="74"/>
      <c r="L153" s="27"/>
    </row>
    <row r="154" spans="1:12" s="3" customFormat="1" ht="12" x14ac:dyDescent="0.2">
      <c r="A154" s="48"/>
      <c r="B154" s="113"/>
      <c r="C154" s="114"/>
      <c r="D154" s="150"/>
      <c r="E154" s="150"/>
      <c r="F154" s="112" t="str">
        <f>IF(D154="", "", IF(C154="User Defined", VLOOKUP(D154, 'User Defined'!$B$4:$D$103, 2, FALSE), VLOOKUP(D154, 'Device Database'!$B$4:$D$446, 2, FALSE)))</f>
        <v/>
      </c>
      <c r="G154" s="112" t="str">
        <f t="shared" ref="G154:G162" si="8">IF(F154&lt;&gt;"", F154*B154, "")</f>
        <v/>
      </c>
      <c r="H154" s="112" t="str">
        <f>IF(D154="", "", IF(C154="User Defined", VLOOKUP(D154, 'User Defined'!$B$4:$D$103, 3, FALSE), VLOOKUP(D154, 'Device Database'!$B$4:$D$446, 3, FALSE)))</f>
        <v/>
      </c>
      <c r="I154" s="112" t="str">
        <f t="shared" ref="I154:I162" si="9">IF(H154&lt;&gt;"", H154*B154, "")</f>
        <v/>
      </c>
      <c r="J154" s="48"/>
      <c r="K154" s="74"/>
      <c r="L154" s="27"/>
    </row>
    <row r="155" spans="1:12" s="3" customFormat="1" ht="12" x14ac:dyDescent="0.2">
      <c r="A155" s="48"/>
      <c r="B155" s="113"/>
      <c r="C155" s="114"/>
      <c r="D155" s="150"/>
      <c r="E155" s="150"/>
      <c r="F155" s="112" t="str">
        <f>IF(D155="", "", IF(C155="User Defined", VLOOKUP(D155, 'User Defined'!$B$4:$D$103, 2, FALSE), VLOOKUP(D155, 'Device Database'!$B$4:$D$446, 2, FALSE)))</f>
        <v/>
      </c>
      <c r="G155" s="112" t="str">
        <f t="shared" si="8"/>
        <v/>
      </c>
      <c r="H155" s="112" t="str">
        <f>IF(D155="", "", IF(C155="User Defined", VLOOKUP(D155, 'User Defined'!$B$4:$D$103, 3, FALSE), VLOOKUP(D155, 'Device Database'!$B$4:$D$446, 3, FALSE)))</f>
        <v/>
      </c>
      <c r="I155" s="112" t="str">
        <f t="shared" si="9"/>
        <v/>
      </c>
      <c r="J155" s="48"/>
      <c r="K155" s="74"/>
      <c r="L155" s="27"/>
    </row>
    <row r="156" spans="1:12" s="3" customFormat="1" ht="12" x14ac:dyDescent="0.2">
      <c r="A156" s="48"/>
      <c r="B156" s="113"/>
      <c r="C156" s="114"/>
      <c r="D156" s="150"/>
      <c r="E156" s="150"/>
      <c r="F156" s="112" t="str">
        <f>IF(D156="", "", IF(C156="User Defined", VLOOKUP(D156, 'User Defined'!$B$4:$D$103, 2, FALSE), VLOOKUP(D156, 'Device Database'!$B$4:$D$446, 2, FALSE)))</f>
        <v/>
      </c>
      <c r="G156" s="112" t="str">
        <f t="shared" si="8"/>
        <v/>
      </c>
      <c r="H156" s="112" t="str">
        <f>IF(D156="", "", IF(C156="User Defined", VLOOKUP(D156, 'User Defined'!$B$4:$D$103, 3, FALSE), VLOOKUP(D156, 'Device Database'!$B$4:$D$446, 3, FALSE)))</f>
        <v/>
      </c>
      <c r="I156" s="112" t="str">
        <f t="shared" si="9"/>
        <v/>
      </c>
      <c r="J156" s="48"/>
      <c r="K156" s="74"/>
      <c r="L156" s="27"/>
    </row>
    <row r="157" spans="1:12" s="3" customFormat="1" ht="12" x14ac:dyDescent="0.2">
      <c r="A157" s="48"/>
      <c r="B157" s="113"/>
      <c r="C157" s="114"/>
      <c r="D157" s="146"/>
      <c r="E157" s="147"/>
      <c r="F157" s="112" t="str">
        <f>IF(D157="", "", IF(C157="User Defined", VLOOKUP(D157, 'User Defined'!$B$4:$D$103, 2, FALSE), VLOOKUP(D157, 'Device Database'!$B$4:$D$446, 2, FALSE)))</f>
        <v/>
      </c>
      <c r="G157" s="112" t="str">
        <f t="shared" si="8"/>
        <v/>
      </c>
      <c r="H157" s="112" t="str">
        <f>IF(D157="", "", IF(C157="User Defined", VLOOKUP(D157, 'User Defined'!$B$4:$D$103, 3, FALSE), VLOOKUP(D157, 'Device Database'!$B$4:$D$446, 3, FALSE)))</f>
        <v/>
      </c>
      <c r="I157" s="112" t="str">
        <f t="shared" si="9"/>
        <v/>
      </c>
      <c r="J157" s="48"/>
      <c r="K157" s="74"/>
      <c r="L157" s="27"/>
    </row>
    <row r="158" spans="1:12" s="3" customFormat="1" ht="12" x14ac:dyDescent="0.2">
      <c r="A158" s="48"/>
      <c r="B158" s="113"/>
      <c r="C158" s="114"/>
      <c r="D158" s="146" t="s">
        <v>288</v>
      </c>
      <c r="E158" s="147"/>
      <c r="F158" s="115"/>
      <c r="G158" s="112" t="str">
        <f t="shared" si="8"/>
        <v/>
      </c>
      <c r="H158" s="115"/>
      <c r="I158" s="112" t="str">
        <f t="shared" si="9"/>
        <v/>
      </c>
      <c r="J158" s="48"/>
      <c r="K158" s="74"/>
      <c r="L158" s="27"/>
    </row>
    <row r="159" spans="1:12" s="3" customFormat="1" ht="12" x14ac:dyDescent="0.2">
      <c r="A159" s="48"/>
      <c r="B159" s="113"/>
      <c r="C159" s="114"/>
      <c r="D159" s="146" t="s">
        <v>287</v>
      </c>
      <c r="E159" s="147"/>
      <c r="F159" s="115"/>
      <c r="G159" s="112" t="str">
        <f t="shared" si="8"/>
        <v/>
      </c>
      <c r="H159" s="115"/>
      <c r="I159" s="112" t="str">
        <f t="shared" si="9"/>
        <v/>
      </c>
      <c r="J159" s="48"/>
      <c r="K159" s="74"/>
      <c r="L159" s="27"/>
    </row>
    <row r="160" spans="1:12" s="3" customFormat="1" ht="12" x14ac:dyDescent="0.2">
      <c r="A160" s="48"/>
      <c r="B160" s="113"/>
      <c r="C160" s="116"/>
      <c r="D160" s="146" t="s">
        <v>289</v>
      </c>
      <c r="E160" s="147"/>
      <c r="F160" s="115"/>
      <c r="G160" s="112" t="str">
        <f t="shared" si="8"/>
        <v/>
      </c>
      <c r="H160" s="115"/>
      <c r="I160" s="112" t="str">
        <f t="shared" si="9"/>
        <v/>
      </c>
      <c r="J160" s="48"/>
      <c r="K160" s="74"/>
      <c r="L160" s="27"/>
    </row>
    <row r="161" spans="1:12" s="3" customFormat="1" ht="12" x14ac:dyDescent="0.2">
      <c r="A161" s="48"/>
      <c r="B161" s="113"/>
      <c r="C161" s="114"/>
      <c r="D161" s="146"/>
      <c r="E161" s="147"/>
      <c r="F161" s="115"/>
      <c r="G161" s="112" t="str">
        <f t="shared" si="8"/>
        <v/>
      </c>
      <c r="H161" s="115"/>
      <c r="I161" s="112" t="str">
        <f t="shared" si="9"/>
        <v/>
      </c>
      <c r="J161" s="48"/>
      <c r="K161" s="74"/>
      <c r="L161" s="27"/>
    </row>
    <row r="162" spans="1:12" s="3" customFormat="1" ht="12" x14ac:dyDescent="0.2">
      <c r="A162" s="48"/>
      <c r="B162" s="113"/>
      <c r="C162" s="114"/>
      <c r="D162" s="146"/>
      <c r="E162" s="147"/>
      <c r="F162" s="115"/>
      <c r="G162" s="112" t="str">
        <f t="shared" si="8"/>
        <v/>
      </c>
      <c r="H162" s="115"/>
      <c r="I162" s="112" t="str">
        <f t="shared" si="9"/>
        <v/>
      </c>
      <c r="J162" s="48"/>
      <c r="K162" s="74"/>
      <c r="L162" s="27"/>
    </row>
    <row r="163" spans="1:12" s="3" customFormat="1" ht="12.75" customHeight="1" x14ac:dyDescent="0.2">
      <c r="A163" s="48"/>
      <c r="B163" s="48"/>
      <c r="C163" s="148" t="str">
        <f>IF(E146="Doors (Low AC Drop)", "No Standby or Alarm current shown as circuit is used for door holders and will drop out during an AC power loss.", "")</f>
        <v/>
      </c>
      <c r="D163" s="148"/>
      <c r="E163" s="148"/>
      <c r="F163" s="30" t="s">
        <v>101</v>
      </c>
      <c r="G163" s="117">
        <f>IF(E146="Doors (Low AC Drop)",0,SUM(G153:G162))</f>
        <v>0</v>
      </c>
      <c r="H163" s="30" t="s">
        <v>20</v>
      </c>
      <c r="I163" s="117">
        <f>IF(D146="Doors (Low AC Drop)",0,SUM(I153:I162))</f>
        <v>0</v>
      </c>
      <c r="J163" s="48"/>
      <c r="K163" s="74"/>
      <c r="L163" s="27"/>
    </row>
    <row r="164" spans="1:12" s="3" customFormat="1" ht="16.5" customHeight="1" x14ac:dyDescent="0.2">
      <c r="A164" s="48"/>
      <c r="B164" s="48"/>
      <c r="C164" s="149"/>
      <c r="D164" s="149"/>
      <c r="E164" s="149"/>
      <c r="F164" s="118"/>
      <c r="G164" s="48"/>
      <c r="H164" s="118"/>
      <c r="I164" s="48"/>
      <c r="J164" s="48"/>
      <c r="K164" s="74"/>
      <c r="L164" s="27"/>
    </row>
    <row r="165" spans="1:12" s="3" customFormat="1" ht="12" customHeight="1" x14ac:dyDescent="0.2">
      <c r="A165" s="48"/>
      <c r="B165" s="119"/>
      <c r="C165" s="120"/>
      <c r="D165" s="119"/>
      <c r="E165" s="121"/>
      <c r="F165" s="122"/>
      <c r="G165" s="122"/>
      <c r="H165" s="121"/>
      <c r="I165" s="122"/>
      <c r="J165" s="48"/>
      <c r="K165" s="74"/>
      <c r="L165" s="27"/>
    </row>
    <row r="166" spans="1:12" s="3" customFormat="1" ht="16.5" customHeight="1" x14ac:dyDescent="0.2">
      <c r="A166" s="48"/>
      <c r="B166" s="85" t="s">
        <v>306</v>
      </c>
      <c r="C166" s="86"/>
      <c r="D166" s="86"/>
      <c r="E166" s="87" t="s">
        <v>104</v>
      </c>
      <c r="F166" s="88">
        <v>3</v>
      </c>
      <c r="G166" s="88"/>
      <c r="H166" s="87" t="s">
        <v>106</v>
      </c>
      <c r="I166" s="89">
        <f>$I$10</f>
        <v>20.399999999999999</v>
      </c>
      <c r="J166" s="48"/>
      <c r="K166" s="74"/>
      <c r="L166" s="27"/>
    </row>
    <row r="167" spans="1:12" s="3" customFormat="1" ht="3" customHeight="1" x14ac:dyDescent="0.2">
      <c r="A167" s="48"/>
      <c r="B167" s="90"/>
      <c r="C167" s="90"/>
      <c r="D167" s="90"/>
      <c r="E167" s="91"/>
      <c r="F167" s="92"/>
      <c r="G167" s="92"/>
      <c r="H167" s="92"/>
      <c r="I167" s="92"/>
      <c r="J167" s="48"/>
      <c r="K167" s="74"/>
      <c r="L167" s="27"/>
    </row>
    <row r="168" spans="1:12" s="3" customFormat="1" ht="15" customHeight="1" x14ac:dyDescent="0.2">
      <c r="A168" s="48"/>
      <c r="B168" s="32" t="s">
        <v>503</v>
      </c>
      <c r="C168" s="93" t="s">
        <v>308</v>
      </c>
      <c r="D168" s="30" t="s">
        <v>102</v>
      </c>
      <c r="E168" s="141"/>
      <c r="F168" s="142"/>
      <c r="G168" s="30" t="s">
        <v>30</v>
      </c>
      <c r="H168" s="141"/>
      <c r="I168" s="142"/>
      <c r="J168" s="48"/>
      <c r="K168" s="74"/>
      <c r="L168" s="27"/>
    </row>
    <row r="169" spans="1:12" s="3" customFormat="1" ht="12" customHeight="1" x14ac:dyDescent="0.2">
      <c r="A169" s="48"/>
      <c r="B169" s="48"/>
      <c r="C169" s="143" t="str">
        <f>IF(C168="Class A", "If Class A is selected NAC 2, NAC 4, &amp; NAC 6 will be the return circuit","")</f>
        <v/>
      </c>
      <c r="D169" s="143"/>
      <c r="E169" s="143"/>
      <c r="F169" s="143"/>
      <c r="G169" s="143"/>
      <c r="H169" s="95"/>
      <c r="I169" s="95"/>
      <c r="J169" s="48"/>
      <c r="K169" s="74"/>
      <c r="L169" s="27"/>
    </row>
    <row r="170" spans="1:12" s="3" customFormat="1" ht="12.75" customHeight="1" x14ac:dyDescent="0.2">
      <c r="A170" s="48"/>
      <c r="B170" s="48"/>
      <c r="C170" s="96" t="s">
        <v>43</v>
      </c>
      <c r="D170" s="97" t="s">
        <v>12</v>
      </c>
      <c r="E170" s="97" t="s">
        <v>13</v>
      </c>
      <c r="F170" s="97" t="s">
        <v>4</v>
      </c>
      <c r="G170" s="98" t="s">
        <v>137</v>
      </c>
      <c r="H170" s="97" t="s">
        <v>14</v>
      </c>
      <c r="I170" s="99" t="s">
        <v>103</v>
      </c>
      <c r="J170" s="48"/>
      <c r="K170" s="74"/>
      <c r="L170" s="27"/>
    </row>
    <row r="171" spans="1:12" s="3" customFormat="1" ht="12" customHeight="1" x14ac:dyDescent="0.2">
      <c r="A171" s="48"/>
      <c r="B171" s="50"/>
      <c r="C171" s="100" t="s">
        <v>33</v>
      </c>
      <c r="D171" s="101">
        <f>VLOOKUP(C171, $K$69:$L$76, 2)</f>
        <v>2.0099999999999998</v>
      </c>
      <c r="E171" s="100"/>
      <c r="F171" s="102">
        <f>((E171*2)/1000)*D171</f>
        <v>0</v>
      </c>
      <c r="G171" s="103">
        <f>IF(SUM(G175:G184)&gt;SUM(I175:I184),SUM(G175:G184),SUM(I175:I184))</f>
        <v>0</v>
      </c>
      <c r="H171" s="104">
        <f>I166-(G171*F171)</f>
        <v>20.399999999999999</v>
      </c>
      <c r="I171" s="105">
        <v>16</v>
      </c>
      <c r="J171" s="48"/>
      <c r="K171" s="74"/>
      <c r="L171" s="27"/>
    </row>
    <row r="172" spans="1:12" s="3" customFormat="1" ht="12" customHeight="1" x14ac:dyDescent="0.2">
      <c r="A172" s="48"/>
      <c r="B172" s="106"/>
      <c r="C172" s="106"/>
      <c r="D172" s="106"/>
      <c r="E172" s="107"/>
      <c r="F172" s="106"/>
      <c r="G172" s="106"/>
      <c r="H172" s="106"/>
      <c r="I172" s="106"/>
      <c r="J172" s="48"/>
      <c r="K172" s="74"/>
      <c r="L172" s="27"/>
    </row>
    <row r="173" spans="1:12" s="3" customFormat="1" ht="12.75" customHeight="1" x14ac:dyDescent="0.2">
      <c r="A173" s="48"/>
      <c r="B173" s="152" t="s">
        <v>99</v>
      </c>
      <c r="C173" s="144"/>
      <c r="D173" s="144"/>
      <c r="E173" s="144"/>
      <c r="F173" s="144" t="s">
        <v>31</v>
      </c>
      <c r="G173" s="144"/>
      <c r="H173" s="144" t="s">
        <v>32</v>
      </c>
      <c r="I173" s="145"/>
      <c r="J173" s="48"/>
      <c r="K173" s="74"/>
      <c r="L173" s="27"/>
    </row>
    <row r="174" spans="1:12" s="3" customFormat="1" ht="12" customHeight="1" x14ac:dyDescent="0.2">
      <c r="A174" s="48"/>
      <c r="B174" s="108" t="s">
        <v>0</v>
      </c>
      <c r="C174" s="109" t="s">
        <v>122</v>
      </c>
      <c r="D174" s="153" t="s">
        <v>24</v>
      </c>
      <c r="E174" s="153"/>
      <c r="F174" s="109" t="s">
        <v>17</v>
      </c>
      <c r="G174" s="109" t="s">
        <v>18</v>
      </c>
      <c r="H174" s="109" t="s">
        <v>17</v>
      </c>
      <c r="I174" s="110" t="s">
        <v>18</v>
      </c>
      <c r="J174" s="48"/>
      <c r="K174" s="74"/>
      <c r="L174" s="27"/>
    </row>
    <row r="175" spans="1:12" s="3" customFormat="1" ht="12" customHeight="1" x14ac:dyDescent="0.2">
      <c r="A175" s="48"/>
      <c r="B175" s="100"/>
      <c r="C175" s="111"/>
      <c r="D175" s="151"/>
      <c r="E175" s="151"/>
      <c r="F175" s="112" t="str">
        <f>IF(D175="", "", IF(C175="User Defined", VLOOKUP(D175, 'User Defined'!$B$4:$D$103, 2, FALSE), VLOOKUP(D175, 'Device Database'!$B$4:$D$446, 2, FALSE)))</f>
        <v/>
      </c>
      <c r="G175" s="112" t="str">
        <f>IF(F175&lt;&gt;"", F175*B175, "")</f>
        <v/>
      </c>
      <c r="H175" s="112" t="str">
        <f>IF(D175="", "", IF(C175="User Defined", VLOOKUP(D175, 'User Defined'!$B$4:$D$103, 3, FALSE), VLOOKUP(D175, 'Device Database'!$B$4:$D$446, 3, FALSE)))</f>
        <v/>
      </c>
      <c r="I175" s="112" t="str">
        <f>IF(H175&lt;&gt;"", H175*B175, "")</f>
        <v/>
      </c>
      <c r="J175" s="48"/>
      <c r="K175" s="74"/>
      <c r="L175" s="27"/>
    </row>
    <row r="176" spans="1:12" s="3" customFormat="1" ht="12" customHeight="1" x14ac:dyDescent="0.2">
      <c r="A176" s="48"/>
      <c r="B176" s="113"/>
      <c r="C176" s="114"/>
      <c r="D176" s="150"/>
      <c r="E176" s="150"/>
      <c r="F176" s="112" t="str">
        <f>IF(D176="", "", IF(C176="User Defined", VLOOKUP(D176, 'User Defined'!$B$4:$D$103, 2, FALSE), VLOOKUP(D176, 'Device Database'!$B$4:$D$446, 2, FALSE)))</f>
        <v/>
      </c>
      <c r="G176" s="112" t="str">
        <f t="shared" ref="G176:G184" si="10">IF(F176&lt;&gt;"", F176*B176, "")</f>
        <v/>
      </c>
      <c r="H176" s="112" t="str">
        <f>IF(D176="", "", IF(C176="User Defined", VLOOKUP(D176, 'User Defined'!$B$4:$D$103, 3, FALSE), VLOOKUP(D176, 'Device Database'!$B$4:$D$446, 3, FALSE)))</f>
        <v/>
      </c>
      <c r="I176" s="112" t="str">
        <f t="shared" ref="I176:I184" si="11">IF(H176&lt;&gt;"", H176*B176, "")</f>
        <v/>
      </c>
      <c r="J176" s="48"/>
      <c r="K176" s="74"/>
      <c r="L176" s="27"/>
    </row>
    <row r="177" spans="1:12" s="3" customFormat="1" ht="12" customHeight="1" x14ac:dyDescent="0.2">
      <c r="A177" s="48"/>
      <c r="B177" s="113"/>
      <c r="C177" s="114"/>
      <c r="D177" s="150"/>
      <c r="E177" s="150"/>
      <c r="F177" s="112" t="str">
        <f>IF(D177="", "", IF(C177="User Defined", VLOOKUP(D177, 'User Defined'!$B$4:$D$103, 2, FALSE), VLOOKUP(D177, 'Device Database'!$B$4:$D$446, 2, FALSE)))</f>
        <v/>
      </c>
      <c r="G177" s="112" t="str">
        <f t="shared" si="10"/>
        <v/>
      </c>
      <c r="H177" s="112" t="str">
        <f>IF(D177="", "", IF(C177="User Defined", VLOOKUP(D177, 'User Defined'!$B$4:$D$103, 3, FALSE), VLOOKUP(D177, 'Device Database'!$B$4:$D$446, 3, FALSE)))</f>
        <v/>
      </c>
      <c r="I177" s="112" t="str">
        <f t="shared" si="11"/>
        <v/>
      </c>
      <c r="J177" s="48"/>
      <c r="K177" s="74"/>
      <c r="L177" s="27"/>
    </row>
    <row r="178" spans="1:12" s="3" customFormat="1" ht="12" customHeight="1" x14ac:dyDescent="0.2">
      <c r="A178" s="48"/>
      <c r="B178" s="113"/>
      <c r="C178" s="114"/>
      <c r="D178" s="150"/>
      <c r="E178" s="150"/>
      <c r="F178" s="112" t="str">
        <f>IF(D178="", "", IF(C178="User Defined", VLOOKUP(D178, 'User Defined'!$B$4:$D$103, 2, FALSE), VLOOKUP(D178, 'Device Database'!$B$4:$D$446, 2, FALSE)))</f>
        <v/>
      </c>
      <c r="G178" s="112" t="str">
        <f t="shared" si="10"/>
        <v/>
      </c>
      <c r="H178" s="112" t="str">
        <f>IF(D178="", "", IF(C178="User Defined", VLOOKUP(D178, 'User Defined'!$B$4:$D$103, 3, FALSE), VLOOKUP(D178, 'Device Database'!$B$4:$D$446, 3, FALSE)))</f>
        <v/>
      </c>
      <c r="I178" s="112" t="str">
        <f t="shared" si="11"/>
        <v/>
      </c>
      <c r="J178" s="48"/>
      <c r="K178" s="74"/>
      <c r="L178" s="27"/>
    </row>
    <row r="179" spans="1:12" s="3" customFormat="1" ht="12" customHeight="1" x14ac:dyDescent="0.2">
      <c r="A179" s="48"/>
      <c r="B179" s="113"/>
      <c r="C179" s="114"/>
      <c r="D179" s="146"/>
      <c r="E179" s="147"/>
      <c r="F179" s="112" t="str">
        <f>IF(D179="", "", IF(C179="User Defined", VLOOKUP(D179, 'User Defined'!$B$4:$D$103, 2, FALSE), VLOOKUP(D179, 'Device Database'!$B$4:$D$446, 2, FALSE)))</f>
        <v/>
      </c>
      <c r="G179" s="112" t="str">
        <f t="shared" si="10"/>
        <v/>
      </c>
      <c r="H179" s="112" t="str">
        <f>IF(D179="", "", IF(C179="User Defined", VLOOKUP(D179, 'User Defined'!$B$4:$D$103, 3, FALSE), VLOOKUP(D179, 'Device Database'!$B$4:$D$446, 3, FALSE)))</f>
        <v/>
      </c>
      <c r="I179" s="112" t="str">
        <f t="shared" si="11"/>
        <v/>
      </c>
      <c r="J179" s="48"/>
      <c r="K179" s="74"/>
      <c r="L179" s="27"/>
    </row>
    <row r="180" spans="1:12" s="3" customFormat="1" ht="12" customHeight="1" x14ac:dyDescent="0.2">
      <c r="A180" s="48"/>
      <c r="B180" s="113"/>
      <c r="C180" s="114"/>
      <c r="D180" s="146" t="s">
        <v>288</v>
      </c>
      <c r="E180" s="147"/>
      <c r="F180" s="115"/>
      <c r="G180" s="112" t="str">
        <f t="shared" si="10"/>
        <v/>
      </c>
      <c r="H180" s="115"/>
      <c r="I180" s="112" t="str">
        <f t="shared" si="11"/>
        <v/>
      </c>
      <c r="J180" s="48"/>
      <c r="K180" s="74"/>
      <c r="L180" s="27"/>
    </row>
    <row r="181" spans="1:12" s="3" customFormat="1" ht="12" customHeight="1" x14ac:dyDescent="0.2">
      <c r="A181" s="48"/>
      <c r="B181" s="113"/>
      <c r="C181" s="114"/>
      <c r="D181" s="146" t="s">
        <v>287</v>
      </c>
      <c r="E181" s="147"/>
      <c r="F181" s="115"/>
      <c r="G181" s="112" t="str">
        <f t="shared" si="10"/>
        <v/>
      </c>
      <c r="H181" s="115"/>
      <c r="I181" s="112" t="str">
        <f t="shared" si="11"/>
        <v/>
      </c>
      <c r="J181" s="48"/>
      <c r="K181" s="74"/>
      <c r="L181" s="27"/>
    </row>
    <row r="182" spans="1:12" s="3" customFormat="1" ht="12" customHeight="1" x14ac:dyDescent="0.2">
      <c r="A182" s="48"/>
      <c r="B182" s="113"/>
      <c r="C182" s="116"/>
      <c r="D182" s="146" t="s">
        <v>289</v>
      </c>
      <c r="E182" s="147"/>
      <c r="F182" s="115"/>
      <c r="G182" s="112" t="str">
        <f t="shared" si="10"/>
        <v/>
      </c>
      <c r="H182" s="115"/>
      <c r="I182" s="112" t="str">
        <f t="shared" si="11"/>
        <v/>
      </c>
      <c r="J182" s="48"/>
      <c r="K182" s="74"/>
      <c r="L182" s="27"/>
    </row>
    <row r="183" spans="1:12" s="3" customFormat="1" ht="12" customHeight="1" x14ac:dyDescent="0.2">
      <c r="A183" s="48"/>
      <c r="B183" s="113"/>
      <c r="C183" s="114"/>
      <c r="D183" s="146"/>
      <c r="E183" s="147"/>
      <c r="F183" s="115"/>
      <c r="G183" s="112" t="str">
        <f t="shared" si="10"/>
        <v/>
      </c>
      <c r="H183" s="115"/>
      <c r="I183" s="112" t="str">
        <f t="shared" si="11"/>
        <v/>
      </c>
      <c r="J183" s="48"/>
      <c r="K183" s="74"/>
      <c r="L183" s="27"/>
    </row>
    <row r="184" spans="1:12" s="3" customFormat="1" ht="12" customHeight="1" x14ac:dyDescent="0.2">
      <c r="A184" s="48"/>
      <c r="B184" s="113"/>
      <c r="C184" s="114"/>
      <c r="D184" s="146"/>
      <c r="E184" s="147"/>
      <c r="F184" s="115"/>
      <c r="G184" s="112" t="str">
        <f t="shared" si="10"/>
        <v/>
      </c>
      <c r="H184" s="115"/>
      <c r="I184" s="112" t="str">
        <f t="shared" si="11"/>
        <v/>
      </c>
      <c r="J184" s="48"/>
      <c r="K184" s="74"/>
      <c r="L184" s="27"/>
    </row>
    <row r="185" spans="1:12" s="3" customFormat="1" ht="12.75" customHeight="1" x14ac:dyDescent="0.2">
      <c r="A185" s="48"/>
      <c r="B185" s="48"/>
      <c r="C185" s="148" t="str">
        <f>IF(E168="Doors (Low AC Drop)", "No Standby or Alarm current shown as circuit is used for door holders and will drop out during an AC power loss.", "")</f>
        <v/>
      </c>
      <c r="D185" s="148"/>
      <c r="E185" s="148"/>
      <c r="F185" s="30" t="s">
        <v>101</v>
      </c>
      <c r="G185" s="117">
        <f>IF(E168="Doors (Low AC Drop)",0,SUM(G175:G184))</f>
        <v>0</v>
      </c>
      <c r="H185" s="30" t="s">
        <v>20</v>
      </c>
      <c r="I185" s="117">
        <f>IF(D168="Doors (Low AC Drop)",0,SUM(I175:I184))</f>
        <v>0</v>
      </c>
      <c r="J185" s="48"/>
      <c r="K185" s="74"/>
      <c r="L185" s="27"/>
    </row>
    <row r="186" spans="1:12" s="3" customFormat="1" ht="16.5" customHeight="1" x14ac:dyDescent="0.2">
      <c r="A186" s="48"/>
      <c r="B186" s="48"/>
      <c r="C186" s="149"/>
      <c r="D186" s="149"/>
      <c r="E186" s="149"/>
      <c r="F186" s="30"/>
      <c r="G186" s="61"/>
      <c r="H186" s="30"/>
      <c r="I186" s="61"/>
      <c r="J186" s="48"/>
      <c r="K186" s="74"/>
      <c r="L186" s="27"/>
    </row>
    <row r="187" spans="1:12" s="3" customFormat="1" ht="15.75" x14ac:dyDescent="0.2">
      <c r="A187" s="125"/>
      <c r="B187" s="119"/>
      <c r="C187" s="120"/>
      <c r="D187" s="119"/>
      <c r="E187" s="121"/>
      <c r="F187" s="122"/>
      <c r="G187" s="122"/>
      <c r="H187" s="121"/>
      <c r="I187" s="122"/>
      <c r="J187" s="48"/>
      <c r="K187" s="74"/>
      <c r="L187" s="27"/>
    </row>
    <row r="188" spans="1:12" s="3" customFormat="1" ht="15.75" x14ac:dyDescent="0.2">
      <c r="A188" s="125"/>
      <c r="B188" s="85" t="s">
        <v>450</v>
      </c>
      <c r="C188" s="86"/>
      <c r="D188" s="86"/>
      <c r="E188" s="87" t="s">
        <v>104</v>
      </c>
      <c r="F188" s="88">
        <v>3</v>
      </c>
      <c r="G188" s="88"/>
      <c r="H188" s="87" t="s">
        <v>106</v>
      </c>
      <c r="I188" s="89">
        <f>$I$10</f>
        <v>20.399999999999999</v>
      </c>
      <c r="J188" s="48"/>
      <c r="K188" s="74"/>
      <c r="L188" s="27"/>
    </row>
    <row r="189" spans="1:12" s="3" customFormat="1" ht="3" customHeight="1" x14ac:dyDescent="0.2">
      <c r="A189" s="125"/>
      <c r="B189" s="90"/>
      <c r="C189" s="90"/>
      <c r="D189" s="90"/>
      <c r="E189" s="91"/>
      <c r="F189" s="92"/>
      <c r="G189" s="92"/>
      <c r="H189" s="92"/>
      <c r="I189" s="92"/>
      <c r="J189" s="48"/>
      <c r="K189" s="74"/>
      <c r="L189" s="27"/>
    </row>
    <row r="190" spans="1:12" s="3" customFormat="1" ht="12" x14ac:dyDescent="0.2">
      <c r="A190" s="125"/>
      <c r="B190" s="48"/>
      <c r="C190" s="30" t="s">
        <v>102</v>
      </c>
      <c r="D190" s="154"/>
      <c r="E190" s="155"/>
      <c r="F190" s="30" t="s">
        <v>30</v>
      </c>
      <c r="G190" s="156"/>
      <c r="H190" s="157"/>
      <c r="I190" s="48"/>
      <c r="J190" s="48"/>
      <c r="K190" s="74"/>
      <c r="L190" s="27"/>
    </row>
    <row r="191" spans="1:12" s="3" customFormat="1" ht="12" x14ac:dyDescent="0.2">
      <c r="A191" s="125"/>
      <c r="B191" s="48"/>
      <c r="C191" s="48"/>
      <c r="D191" s="126" t="str">
        <f>IF(D190="Door Holder - Low AC Dropout", "* Circuit Standby and Alarm Current will be zero", "")</f>
        <v/>
      </c>
      <c r="E191" s="48"/>
      <c r="F191" s="48"/>
      <c r="G191" s="95"/>
      <c r="H191" s="95"/>
      <c r="I191" s="95"/>
      <c r="J191" s="48"/>
      <c r="K191" s="74"/>
      <c r="L191" s="27"/>
    </row>
    <row r="192" spans="1:12" s="3" customFormat="1" ht="12" x14ac:dyDescent="0.2">
      <c r="A192" s="125"/>
      <c r="B192" s="48"/>
      <c r="C192" s="96" t="s">
        <v>43</v>
      </c>
      <c r="D192" s="97" t="s">
        <v>12</v>
      </c>
      <c r="E192" s="97" t="s">
        <v>13</v>
      </c>
      <c r="F192" s="97" t="s">
        <v>4</v>
      </c>
      <c r="G192" s="98" t="s">
        <v>137</v>
      </c>
      <c r="H192" s="97" t="s">
        <v>451</v>
      </c>
      <c r="I192" s="99" t="s">
        <v>103</v>
      </c>
      <c r="J192" s="48"/>
      <c r="K192" s="74"/>
      <c r="L192" s="27"/>
    </row>
    <row r="193" spans="1:12" s="3" customFormat="1" ht="12" x14ac:dyDescent="0.2">
      <c r="A193" s="125"/>
      <c r="B193" s="50"/>
      <c r="C193" s="100" t="s">
        <v>33</v>
      </c>
      <c r="D193" s="101">
        <f>VLOOKUP(C193, $K$69:$L$76, 2)</f>
        <v>2.0099999999999998</v>
      </c>
      <c r="E193" s="100"/>
      <c r="F193" s="102">
        <f>((E193*2)/1000)*D193</f>
        <v>0</v>
      </c>
      <c r="G193" s="103">
        <f>IF(SUM(G197:G206)&gt;SUM(I197:I206),SUM(G197:G206),SUM(I197:I206))</f>
        <v>0</v>
      </c>
      <c r="H193" s="104">
        <f>I188-(G193*F193)</f>
        <v>20.399999999999999</v>
      </c>
      <c r="I193" s="105">
        <v>16</v>
      </c>
      <c r="J193" s="48"/>
      <c r="K193" s="74"/>
      <c r="L193" s="27"/>
    </row>
    <row r="194" spans="1:12" s="3" customFormat="1" ht="12" x14ac:dyDescent="0.2">
      <c r="A194" s="125"/>
      <c r="B194" s="106"/>
      <c r="C194" s="106"/>
      <c r="D194" s="106"/>
      <c r="E194" s="107"/>
      <c r="F194" s="106"/>
      <c r="G194" s="106"/>
      <c r="H194" s="106"/>
      <c r="I194" s="106"/>
      <c r="J194" s="48"/>
      <c r="K194" s="74"/>
      <c r="L194" s="27"/>
    </row>
    <row r="195" spans="1:12" x14ac:dyDescent="0.2">
      <c r="A195" s="127"/>
      <c r="B195" s="152" t="s">
        <v>99</v>
      </c>
      <c r="C195" s="144"/>
      <c r="D195" s="144"/>
      <c r="E195" s="144"/>
      <c r="F195" s="144" t="s">
        <v>31</v>
      </c>
      <c r="G195" s="144"/>
      <c r="H195" s="144" t="s">
        <v>32</v>
      </c>
      <c r="I195" s="145"/>
      <c r="J195" s="28"/>
      <c r="K195" s="29"/>
    </row>
    <row r="196" spans="1:12" x14ac:dyDescent="0.2">
      <c r="A196" s="127"/>
      <c r="B196" s="108" t="s">
        <v>0</v>
      </c>
      <c r="C196" s="109" t="s">
        <v>122</v>
      </c>
      <c r="D196" s="153" t="s">
        <v>24</v>
      </c>
      <c r="E196" s="153"/>
      <c r="F196" s="109" t="s">
        <v>17</v>
      </c>
      <c r="G196" s="109" t="s">
        <v>18</v>
      </c>
      <c r="H196" s="109" t="s">
        <v>17</v>
      </c>
      <c r="I196" s="110" t="s">
        <v>18</v>
      </c>
      <c r="J196" s="28"/>
      <c r="K196" s="29"/>
    </row>
    <row r="197" spans="1:12" x14ac:dyDescent="0.2">
      <c r="A197" s="127"/>
      <c r="B197" s="100"/>
      <c r="C197" s="111"/>
      <c r="D197" s="151"/>
      <c r="E197" s="151"/>
      <c r="F197" s="112" t="str">
        <f>IF(D197="", "", IF(C197="User Defined", VLOOKUP(D197, 'User Defined'!$B$4:$D$103, 2, FALSE), VLOOKUP(D197, 'Device Database'!$B$4:$D$446, 2, FALSE)))</f>
        <v/>
      </c>
      <c r="G197" s="112" t="str">
        <f>IF(F197&lt;&gt;"", F197*B197, "")</f>
        <v/>
      </c>
      <c r="H197" s="112" t="str">
        <f>IF(D197="", "", IF(C197="User Defined", VLOOKUP(D197, 'User Defined'!$B$4:$D$103, 3, FALSE), VLOOKUP(D197, 'Device Database'!$B$4:$D$446, 3, FALSE)))</f>
        <v/>
      </c>
      <c r="I197" s="112" t="str">
        <f>IF(H197&lt;&gt;"", H197*B197, "")</f>
        <v/>
      </c>
      <c r="J197" s="28"/>
      <c r="K197" s="29"/>
    </row>
    <row r="198" spans="1:12" x14ac:dyDescent="0.2">
      <c r="A198" s="127"/>
      <c r="B198" s="113"/>
      <c r="C198" s="114"/>
      <c r="D198" s="150"/>
      <c r="E198" s="150"/>
      <c r="F198" s="112" t="str">
        <f>IF(D198="", "", IF(C198="User Defined", VLOOKUP(D198, 'User Defined'!$B$4:$D$103, 2, FALSE), VLOOKUP(D198, 'Device Database'!$B$4:$D$446, 2, FALSE)))</f>
        <v/>
      </c>
      <c r="G198" s="112" t="str">
        <f t="shared" ref="G198:G206" si="12">IF(F198&lt;&gt;"", F198*B198, "")</f>
        <v/>
      </c>
      <c r="H198" s="112" t="str">
        <f>IF(D198="", "", IF(C198="User Defined", VLOOKUP(D198, 'User Defined'!$B$4:$D$103, 3, FALSE), VLOOKUP(D198, 'Device Database'!$B$4:$D$446, 3, FALSE)))</f>
        <v/>
      </c>
      <c r="I198" s="112" t="str">
        <f t="shared" ref="I198:I206" si="13">IF(H198&lt;&gt;"", H198*B198, "")</f>
        <v/>
      </c>
      <c r="J198" s="28"/>
      <c r="K198" s="29"/>
    </row>
    <row r="199" spans="1:12" x14ac:dyDescent="0.2">
      <c r="A199" s="127"/>
      <c r="B199" s="113"/>
      <c r="C199" s="114"/>
      <c r="D199" s="150"/>
      <c r="E199" s="150"/>
      <c r="F199" s="112" t="str">
        <f>IF(D199="", "", IF(C199="User Defined", VLOOKUP(D199, 'User Defined'!$B$4:$D$103, 2, FALSE), VLOOKUP(D199, 'Device Database'!$B$4:$D$446, 2, FALSE)))</f>
        <v/>
      </c>
      <c r="G199" s="112" t="str">
        <f t="shared" si="12"/>
        <v/>
      </c>
      <c r="H199" s="112" t="str">
        <f>IF(D199="", "", IF(C199="User Defined", VLOOKUP(D199, 'User Defined'!$B$4:$D$103, 3, FALSE), VLOOKUP(D199, 'Device Database'!$B$4:$D$446, 3, FALSE)))</f>
        <v/>
      </c>
      <c r="I199" s="112" t="str">
        <f t="shared" si="13"/>
        <v/>
      </c>
      <c r="J199" s="28"/>
      <c r="K199" s="29"/>
    </row>
    <row r="200" spans="1:12" x14ac:dyDescent="0.2">
      <c r="A200" s="127"/>
      <c r="B200" s="113"/>
      <c r="C200" s="114"/>
      <c r="D200" s="150"/>
      <c r="E200" s="150"/>
      <c r="F200" s="112" t="str">
        <f>IF(D200="", "", IF(C200="User Defined", VLOOKUP(D200, 'User Defined'!$B$4:$D$103, 2, FALSE), VLOOKUP(D200, 'Device Database'!$B$4:$D$446, 2, FALSE)))</f>
        <v/>
      </c>
      <c r="G200" s="112" t="str">
        <f t="shared" si="12"/>
        <v/>
      </c>
      <c r="H200" s="112" t="str">
        <f>IF(D200="", "", IF(C200="User Defined", VLOOKUP(D200, 'User Defined'!$B$4:$D$103, 3, FALSE), VLOOKUP(D200, 'Device Database'!$B$4:$D$446, 3, FALSE)))</f>
        <v/>
      </c>
      <c r="I200" s="112" t="str">
        <f t="shared" si="13"/>
        <v/>
      </c>
      <c r="J200" s="28"/>
      <c r="K200" s="29"/>
    </row>
    <row r="201" spans="1:12" x14ac:dyDescent="0.2">
      <c r="A201" s="127"/>
      <c r="B201" s="113"/>
      <c r="C201" s="114"/>
      <c r="D201" s="146"/>
      <c r="E201" s="147"/>
      <c r="F201" s="112" t="str">
        <f>IF(D201="", "", IF(C201="User Defined", VLOOKUP(D201, 'User Defined'!$B$4:$D$103, 2, FALSE), VLOOKUP(D201, 'Device Database'!$B$4:$D$446, 2, FALSE)))</f>
        <v/>
      </c>
      <c r="G201" s="112" t="str">
        <f t="shared" si="12"/>
        <v/>
      </c>
      <c r="H201" s="112" t="str">
        <f>IF(D201="", "", IF(C201="User Defined", VLOOKUP(D201, 'User Defined'!$B$4:$D$103, 3, FALSE), VLOOKUP(D201, 'Device Database'!$B$4:$D$446, 3, FALSE)))</f>
        <v/>
      </c>
      <c r="I201" s="112" t="str">
        <f t="shared" si="13"/>
        <v/>
      </c>
      <c r="J201" s="28"/>
      <c r="K201" s="29"/>
    </row>
    <row r="202" spans="1:12" x14ac:dyDescent="0.2">
      <c r="A202" s="127"/>
      <c r="B202" s="113"/>
      <c r="C202" s="114"/>
      <c r="D202" s="146" t="s">
        <v>288</v>
      </c>
      <c r="E202" s="147"/>
      <c r="F202" s="115"/>
      <c r="G202" s="112" t="str">
        <f t="shared" si="12"/>
        <v/>
      </c>
      <c r="H202" s="115"/>
      <c r="I202" s="112" t="str">
        <f t="shared" si="13"/>
        <v/>
      </c>
      <c r="J202" s="28"/>
      <c r="K202" s="29"/>
    </row>
    <row r="203" spans="1:12" x14ac:dyDescent="0.2">
      <c r="A203" s="127"/>
      <c r="B203" s="113"/>
      <c r="C203" s="114"/>
      <c r="D203" s="146" t="s">
        <v>287</v>
      </c>
      <c r="E203" s="147"/>
      <c r="F203" s="115"/>
      <c r="G203" s="112" t="str">
        <f t="shared" si="12"/>
        <v/>
      </c>
      <c r="H203" s="115"/>
      <c r="I203" s="112" t="str">
        <f t="shared" si="13"/>
        <v/>
      </c>
      <c r="J203" s="28"/>
      <c r="K203" s="29"/>
    </row>
    <row r="204" spans="1:12" x14ac:dyDescent="0.2">
      <c r="A204" s="127"/>
      <c r="B204" s="113"/>
      <c r="C204" s="116"/>
      <c r="D204" s="146" t="s">
        <v>289</v>
      </c>
      <c r="E204" s="147"/>
      <c r="F204" s="115"/>
      <c r="G204" s="112" t="str">
        <f t="shared" si="12"/>
        <v/>
      </c>
      <c r="H204" s="115"/>
      <c r="I204" s="112" t="str">
        <f t="shared" si="13"/>
        <v/>
      </c>
      <c r="J204" s="28"/>
      <c r="K204" s="29"/>
    </row>
    <row r="205" spans="1:12" x14ac:dyDescent="0.2">
      <c r="A205" s="127"/>
      <c r="B205" s="113"/>
      <c r="C205" s="114"/>
      <c r="D205" s="146"/>
      <c r="E205" s="147"/>
      <c r="F205" s="115"/>
      <c r="G205" s="112" t="str">
        <f t="shared" si="12"/>
        <v/>
      </c>
      <c r="H205" s="115"/>
      <c r="I205" s="112" t="str">
        <f t="shared" si="13"/>
        <v/>
      </c>
      <c r="J205" s="28"/>
      <c r="K205" s="29"/>
    </row>
    <row r="206" spans="1:12" x14ac:dyDescent="0.2">
      <c r="A206" s="127"/>
      <c r="B206" s="113"/>
      <c r="C206" s="114"/>
      <c r="D206" s="146"/>
      <c r="E206" s="147"/>
      <c r="F206" s="115"/>
      <c r="G206" s="112" t="str">
        <f t="shared" si="12"/>
        <v/>
      </c>
      <c r="H206" s="115"/>
      <c r="I206" s="112" t="str">
        <f t="shared" si="13"/>
        <v/>
      </c>
      <c r="J206" s="28"/>
      <c r="K206" s="29"/>
    </row>
    <row r="207" spans="1:12" x14ac:dyDescent="0.2">
      <c r="A207" s="127"/>
      <c r="B207" s="48"/>
      <c r="C207" s="148" t="str">
        <f>IF(D190="Doors (Low AC Drop)", "No Standby or Alarm current shown as circuit is used for door holders and will drop out during an AC power loss.", "")</f>
        <v/>
      </c>
      <c r="D207" s="148"/>
      <c r="E207" s="148"/>
      <c r="F207" s="30" t="s">
        <v>101</v>
      </c>
      <c r="G207" s="117">
        <f>IF(D190="Doors (Low AC Drop)",0,SUM(G197:G206))</f>
        <v>0</v>
      </c>
      <c r="H207" s="30" t="s">
        <v>20</v>
      </c>
      <c r="I207" s="117">
        <f>IF(D190="Doors (Low AC Drop)",0,SUM(I197:I206))</f>
        <v>0</v>
      </c>
      <c r="J207" s="28"/>
      <c r="K207" s="29"/>
    </row>
    <row r="208" spans="1:12" x14ac:dyDescent="0.2">
      <c r="A208" s="127"/>
      <c r="B208" s="48"/>
      <c r="C208" s="149"/>
      <c r="D208" s="149"/>
      <c r="E208" s="149"/>
      <c r="F208" s="30"/>
      <c r="G208" s="61"/>
      <c r="H208" s="30"/>
      <c r="I208" s="61"/>
      <c r="J208" s="28"/>
      <c r="K208" s="29"/>
    </row>
    <row r="209" spans="1:11" x14ac:dyDescent="0.2">
      <c r="A209" s="127"/>
      <c r="B209" s="128"/>
      <c r="C209" s="128"/>
      <c r="D209" s="128"/>
      <c r="E209" s="128"/>
      <c r="F209" s="128"/>
      <c r="G209" s="128"/>
      <c r="H209" s="128"/>
      <c r="I209" s="128"/>
      <c r="J209" s="128"/>
      <c r="K209" s="129"/>
    </row>
    <row r="210" spans="1:11" x14ac:dyDescent="0.2">
      <c r="A210" s="127"/>
      <c r="B210" s="128"/>
      <c r="C210" s="128"/>
      <c r="D210" s="128"/>
      <c r="E210" s="128"/>
      <c r="F210" s="128"/>
      <c r="G210" s="128"/>
      <c r="H210" s="128"/>
      <c r="I210" s="128"/>
      <c r="J210" s="128"/>
      <c r="K210" s="129"/>
    </row>
    <row r="211" spans="1:11" x14ac:dyDescent="0.2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30"/>
    </row>
  </sheetData>
  <sheetProtection sheet="1" selectLockedCells="1"/>
  <mergeCells count="147">
    <mergeCell ref="H121:I121"/>
    <mergeCell ref="D113:E113"/>
    <mergeCell ref="G48:H48"/>
    <mergeCell ref="G95:H95"/>
    <mergeCell ref="H79:I79"/>
    <mergeCell ref="H52:I52"/>
    <mergeCell ref="H74:I74"/>
    <mergeCell ref="D87:E87"/>
    <mergeCell ref="F79:G79"/>
    <mergeCell ref="F57:G57"/>
    <mergeCell ref="H57:I57"/>
    <mergeCell ref="C91:E93"/>
    <mergeCell ref="D85:E85"/>
    <mergeCell ref="B104:E104"/>
    <mergeCell ref="D88:E88"/>
    <mergeCell ref="D89:E89"/>
    <mergeCell ref="D90:E90"/>
    <mergeCell ref="D81:E81"/>
    <mergeCell ref="B23:D23"/>
    <mergeCell ref="D63:E63"/>
    <mergeCell ref="D64:E64"/>
    <mergeCell ref="D174:E174"/>
    <mergeCell ref="C169:G169"/>
    <mergeCell ref="E52:F52"/>
    <mergeCell ref="C53:G53"/>
    <mergeCell ref="D86:E86"/>
    <mergeCell ref="F126:G126"/>
    <mergeCell ref="D154:E154"/>
    <mergeCell ref="D29:E29"/>
    <mergeCell ref="D31:E31"/>
    <mergeCell ref="D137:E137"/>
    <mergeCell ref="C116:E117"/>
    <mergeCell ref="D128:E128"/>
    <mergeCell ref="D129:E129"/>
    <mergeCell ref="B126:E126"/>
    <mergeCell ref="D130:E130"/>
    <mergeCell ref="D131:E131"/>
    <mergeCell ref="D111:E111"/>
    <mergeCell ref="D25:E25"/>
    <mergeCell ref="D26:E26"/>
    <mergeCell ref="D82:E82"/>
    <mergeCell ref="D65:E65"/>
    <mergeCell ref="D30:E30"/>
    <mergeCell ref="D106:E106"/>
    <mergeCell ref="D107:E107"/>
    <mergeCell ref="D108:E108"/>
    <mergeCell ref="D83:E83"/>
    <mergeCell ref="D60:E60"/>
    <mergeCell ref="B57:E57"/>
    <mergeCell ref="D59:E59"/>
    <mergeCell ref="D27:E27"/>
    <mergeCell ref="D28:E28"/>
    <mergeCell ref="B79:E79"/>
    <mergeCell ref="F2:G2"/>
    <mergeCell ref="F4:G4"/>
    <mergeCell ref="F6:G6"/>
    <mergeCell ref="F8:G8"/>
    <mergeCell ref="F18:G18"/>
    <mergeCell ref="G14:I17"/>
    <mergeCell ref="H18:I18"/>
    <mergeCell ref="B6:D10"/>
    <mergeCell ref="B18:D18"/>
    <mergeCell ref="D14:E14"/>
    <mergeCell ref="D16:E16"/>
    <mergeCell ref="D196:E196"/>
    <mergeCell ref="D190:E190"/>
    <mergeCell ref="D109:E109"/>
    <mergeCell ref="D84:E84"/>
    <mergeCell ref="D114:E114"/>
    <mergeCell ref="D115:E115"/>
    <mergeCell ref="G190:H190"/>
    <mergeCell ref="B195:E195"/>
    <mergeCell ref="F195:G195"/>
    <mergeCell ref="H195:I195"/>
    <mergeCell ref="F151:G151"/>
    <mergeCell ref="H151:I151"/>
    <mergeCell ref="D133:E133"/>
    <mergeCell ref="D134:E134"/>
    <mergeCell ref="D135:E135"/>
    <mergeCell ref="D112:E112"/>
    <mergeCell ref="G142:H142"/>
    <mergeCell ref="C138:E139"/>
    <mergeCell ref="H126:I126"/>
    <mergeCell ref="B173:E173"/>
    <mergeCell ref="F173:G173"/>
    <mergeCell ref="H173:I173"/>
    <mergeCell ref="D179:E179"/>
    <mergeCell ref="D177:E177"/>
    <mergeCell ref="D205:E205"/>
    <mergeCell ref="D206:E206"/>
    <mergeCell ref="C207:E208"/>
    <mergeCell ref="D201:E201"/>
    <mergeCell ref="D202:E202"/>
    <mergeCell ref="D203:E203"/>
    <mergeCell ref="D204:E204"/>
    <mergeCell ref="D197:E197"/>
    <mergeCell ref="D198:E198"/>
    <mergeCell ref="D199:E199"/>
    <mergeCell ref="D200:E200"/>
    <mergeCell ref="C185:E186"/>
    <mergeCell ref="D180:E180"/>
    <mergeCell ref="D181:E181"/>
    <mergeCell ref="D182:E182"/>
    <mergeCell ref="D183:E183"/>
    <mergeCell ref="D184:E184"/>
    <mergeCell ref="D178:E178"/>
    <mergeCell ref="D156:E156"/>
    <mergeCell ref="D58:E58"/>
    <mergeCell ref="D80:E80"/>
    <mergeCell ref="D105:E105"/>
    <mergeCell ref="D127:E127"/>
    <mergeCell ref="D152:E152"/>
    <mergeCell ref="D136:E136"/>
    <mergeCell ref="C69:E70"/>
    <mergeCell ref="D66:E66"/>
    <mergeCell ref="D67:E67"/>
    <mergeCell ref="D68:E68"/>
    <mergeCell ref="D61:E61"/>
    <mergeCell ref="D62:E62"/>
    <mergeCell ref="D175:E175"/>
    <mergeCell ref="D176:E176"/>
    <mergeCell ref="D158:E158"/>
    <mergeCell ref="D159:E159"/>
    <mergeCell ref="H146:I146"/>
    <mergeCell ref="H168:I168"/>
    <mergeCell ref="E74:F74"/>
    <mergeCell ref="E99:F99"/>
    <mergeCell ref="E121:F121"/>
    <mergeCell ref="E146:F146"/>
    <mergeCell ref="E168:F168"/>
    <mergeCell ref="C75:G75"/>
    <mergeCell ref="C100:G100"/>
    <mergeCell ref="C122:G122"/>
    <mergeCell ref="C147:G147"/>
    <mergeCell ref="F104:G104"/>
    <mergeCell ref="H104:I104"/>
    <mergeCell ref="H99:I99"/>
    <mergeCell ref="D162:E162"/>
    <mergeCell ref="C163:E164"/>
    <mergeCell ref="D155:E155"/>
    <mergeCell ref="D153:E153"/>
    <mergeCell ref="B151:E151"/>
    <mergeCell ref="D157:E157"/>
    <mergeCell ref="D160:E160"/>
    <mergeCell ref="D161:E161"/>
    <mergeCell ref="D110:E110"/>
    <mergeCell ref="D132:E132"/>
  </mergeCells>
  <phoneticPr fontId="0" type="noConversion"/>
  <conditionalFormatting sqref="G32 I32">
    <cfRule type="cellIs" dxfId="10" priority="5" stopIfTrue="1" operator="greaterThan">
      <formula>10</formula>
    </cfRule>
  </conditionalFormatting>
  <conditionalFormatting sqref="G38 I38">
    <cfRule type="cellIs" dxfId="9" priority="2" operator="greaterThan">
      <formula>10</formula>
    </cfRule>
    <cfRule type="cellIs" dxfId="8" priority="3" operator="lessThan">
      <formula>10</formula>
    </cfRule>
  </conditionalFormatting>
  <conditionalFormatting sqref="G69 I69 G91 I91 G116 I116 G138 I138 G163 I163 G185 I185 G207 I207 G25:G31 I25:I31">
    <cfRule type="cellIs" dxfId="7" priority="21" stopIfTrue="1" operator="greaterThan">
      <formula>3</formula>
    </cfRule>
  </conditionalFormatting>
  <conditionalFormatting sqref="G69 I69 G91 I91 G116 I116 G138 I138 G163 I163 G185 I185 G207 I207">
    <cfRule type="cellIs" dxfId="6" priority="1" operator="between">
      <formula>0</formula>
      <formula>3</formula>
    </cfRule>
  </conditionalFormatting>
  <conditionalFormatting sqref="H55">
    <cfRule type="cellIs" dxfId="5" priority="15" stopIfTrue="1" operator="lessThan">
      <formula>$I$55</formula>
    </cfRule>
  </conditionalFormatting>
  <conditionalFormatting sqref="H77">
    <cfRule type="cellIs" dxfId="4" priority="14" stopIfTrue="1" operator="lessThan">
      <formula>$I$77</formula>
    </cfRule>
  </conditionalFormatting>
  <conditionalFormatting sqref="H102">
    <cfRule type="cellIs" dxfId="3" priority="13" stopIfTrue="1" operator="lessThan">
      <formula>$I$102</formula>
    </cfRule>
  </conditionalFormatting>
  <conditionalFormatting sqref="H124">
    <cfRule type="cellIs" dxfId="2" priority="12" stopIfTrue="1" operator="lessThan">
      <formula>$I$124</formula>
    </cfRule>
  </conditionalFormatting>
  <conditionalFormatting sqref="H149">
    <cfRule type="cellIs" dxfId="1" priority="11" stopIfTrue="1" operator="lessThan">
      <formula>$I$149</formula>
    </cfRule>
  </conditionalFormatting>
  <conditionalFormatting sqref="H171 H193">
    <cfRule type="cellIs" dxfId="0" priority="10" stopIfTrue="1" operator="lessThan">
      <formula>$I$171</formula>
    </cfRule>
  </conditionalFormatting>
  <dataValidations count="7">
    <dataValidation type="list" allowBlank="1" showInputMessage="1" showErrorMessage="1" sqref="D59:E63 D81:E85 D106:E110 D128:E132 D153:E157 D175:E179 D197:E201" xr:uid="{00000000-0002-0000-0000-000000000000}">
      <formula1>INDIRECT(SUBSTITUTE(C59," ","_"))</formula1>
    </dataValidation>
    <dataValidation type="list" allowBlank="1" showInputMessage="1" showErrorMessage="1" sqref="C77 C193 C55 C124 C102 C171 C149" xr:uid="{00000000-0002-0000-0000-000001000000}">
      <formula1>$K$69:$K$76</formula1>
    </dataValidation>
    <dataValidation type="list" allowBlank="1" showInputMessage="1" showErrorMessage="1" sqref="C81:C85 C59:C63 C128:C132 C106:C110 C175:C179 C153:C157" xr:uid="{00000000-0002-0000-0000-000002000000}">
      <formula1>$K$59:$K$67</formula1>
    </dataValidation>
    <dataValidation type="list" allowBlank="1" showInputMessage="1" showErrorMessage="1" sqref="E146 E121 E99 E74 E52 D190:E190 E168" xr:uid="{00000000-0002-0000-0000-000003000000}">
      <formula1>$K$42:$K$46</formula1>
    </dataValidation>
    <dataValidation type="list" allowBlank="1" showInputMessage="1" showErrorMessage="1" sqref="C197:C201" xr:uid="{00000000-0002-0000-0000-000004000000}">
      <formula1>$K$64:$K$67</formula1>
    </dataValidation>
    <dataValidation type="list" allowBlank="1" showInputMessage="1" showErrorMessage="1" sqref="C52 C74 C99 C121 C146 C168" xr:uid="{00000000-0002-0000-0000-000005000000}">
      <formula1>$K$18:$K$19</formula1>
    </dataValidation>
    <dataValidation type="list" allowBlank="1" showInputMessage="1" showErrorMessage="1" sqref="I6" xr:uid="{900B6BDA-202E-4E82-AC17-E28AF698A16B}">
      <formula1>$K$20:$K$21</formula1>
    </dataValidation>
  </dataValidations>
  <pageMargins left="0.25" right="0.25" top="0.25" bottom="0.25" header="0.3" footer="0.3"/>
  <pageSetup scale="89" orientation="portrait" r:id="rId1"/>
  <headerFooter>
    <oddFooter>&amp;L&amp;8Potter Electric Signal (C)2011&amp;C&amp;8&amp;P of &amp;N&amp;R&amp;8PSN-1000(E) Battery and Voltage Drop Calculation</oddFooter>
  </headerFooter>
  <rowBreaks count="3" manualBreakCount="3">
    <brk id="46" max="9" man="1"/>
    <brk id="93" max="9" man="1"/>
    <brk id="140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6"/>
  <sheetViews>
    <sheetView workbookViewId="0">
      <selection activeCell="H11" sqref="H11"/>
    </sheetView>
  </sheetViews>
  <sheetFormatPr defaultColWidth="9.140625" defaultRowHeight="12" x14ac:dyDescent="0.2"/>
  <cols>
    <col min="1" max="1" width="1.5703125" style="3" customWidth="1"/>
    <col min="2" max="2" width="44.7109375" style="3" customWidth="1"/>
    <col min="3" max="4" width="8.7109375" style="13" customWidth="1"/>
    <col min="5" max="12" width="9.140625" style="3"/>
    <col min="13" max="13" width="9.140625" style="16"/>
    <col min="14" max="16384" width="9.140625" style="3"/>
  </cols>
  <sheetData>
    <row r="1" spans="1:6" ht="24" customHeight="1" x14ac:dyDescent="0.25">
      <c r="A1" s="2"/>
      <c r="B1" s="170" t="s">
        <v>120</v>
      </c>
      <c r="C1" s="170"/>
      <c r="D1" s="170"/>
    </row>
    <row r="2" spans="1:6" ht="12" customHeight="1" x14ac:dyDescent="0.2">
      <c r="A2" s="2"/>
      <c r="B2" s="171" t="s">
        <v>301</v>
      </c>
      <c r="C2" s="171"/>
      <c r="D2" s="171"/>
    </row>
    <row r="3" spans="1:6" ht="12" customHeight="1" x14ac:dyDescent="0.2">
      <c r="A3" s="2"/>
      <c r="B3" s="21" t="s">
        <v>24</v>
      </c>
      <c r="C3" s="23" t="s">
        <v>2</v>
      </c>
      <c r="D3" s="23" t="s">
        <v>3</v>
      </c>
      <c r="F3" s="6"/>
    </row>
    <row r="4" spans="1:6" ht="12.75" x14ac:dyDescent="0.2">
      <c r="A4" s="2"/>
      <c r="B4" s="3" t="s">
        <v>506</v>
      </c>
      <c r="C4" s="13">
        <v>0</v>
      </c>
      <c r="D4" s="13">
        <v>0.03</v>
      </c>
      <c r="F4" s="6"/>
    </row>
    <row r="5" spans="1:6" x14ac:dyDescent="0.2">
      <c r="A5" s="2"/>
      <c r="B5" s="3" t="s">
        <v>507</v>
      </c>
      <c r="C5" s="13">
        <v>0</v>
      </c>
      <c r="D5" s="13">
        <v>3.6999999999999998E-2</v>
      </c>
    </row>
    <row r="6" spans="1:6" x14ac:dyDescent="0.2">
      <c r="A6" s="2"/>
      <c r="B6" s="3" t="s">
        <v>508</v>
      </c>
      <c r="C6" s="13">
        <v>0</v>
      </c>
      <c r="D6" s="13">
        <v>3.9E-2</v>
      </c>
    </row>
    <row r="7" spans="1:6" x14ac:dyDescent="0.2">
      <c r="A7" s="2"/>
      <c r="B7" s="3" t="s">
        <v>509</v>
      </c>
      <c r="C7" s="13">
        <v>0</v>
      </c>
      <c r="D7" s="13">
        <v>4.5999999999999999E-2</v>
      </c>
    </row>
    <row r="8" spans="1:6" x14ac:dyDescent="0.2">
      <c r="A8" s="2"/>
      <c r="B8" s="3" t="s">
        <v>510</v>
      </c>
      <c r="C8" s="13">
        <v>0</v>
      </c>
      <c r="D8" s="13">
        <v>7.0000000000000007E-2</v>
      </c>
    </row>
    <row r="9" spans="1:6" x14ac:dyDescent="0.2">
      <c r="A9" s="2"/>
      <c r="B9" s="3" t="s">
        <v>511</v>
      </c>
      <c r="C9" s="13">
        <v>0</v>
      </c>
      <c r="D9" s="13">
        <v>7.6999999999999999E-2</v>
      </c>
    </row>
    <row r="10" spans="1:6" x14ac:dyDescent="0.2">
      <c r="A10" s="2"/>
      <c r="B10" s="3" t="s">
        <v>512</v>
      </c>
      <c r="C10" s="13">
        <v>0</v>
      </c>
      <c r="D10" s="13">
        <v>0.10199999999999999</v>
      </c>
    </row>
    <row r="11" spans="1:6" x14ac:dyDescent="0.2">
      <c r="A11" s="2"/>
      <c r="B11" s="3" t="s">
        <v>513</v>
      </c>
      <c r="C11" s="13">
        <v>0</v>
      </c>
      <c r="D11" s="13">
        <v>0.109</v>
      </c>
    </row>
    <row r="12" spans="1:6" x14ac:dyDescent="0.2">
      <c r="A12" s="2"/>
      <c r="B12" s="3" t="s">
        <v>514</v>
      </c>
      <c r="C12" s="13">
        <v>0</v>
      </c>
      <c r="D12" s="13">
        <v>0.13900000000000001</v>
      </c>
    </row>
    <row r="13" spans="1:6" x14ac:dyDescent="0.2">
      <c r="A13" s="2"/>
      <c r="B13" s="3" t="s">
        <v>515</v>
      </c>
      <c r="C13" s="13">
        <v>0</v>
      </c>
      <c r="D13" s="13">
        <v>0.14599999999999999</v>
      </c>
    </row>
    <row r="14" spans="1:6" x14ac:dyDescent="0.2">
      <c r="A14" s="2"/>
      <c r="B14" s="3" t="s">
        <v>516</v>
      </c>
      <c r="C14" s="13">
        <v>0</v>
      </c>
      <c r="D14" s="13">
        <v>0.20100000000000001</v>
      </c>
    </row>
    <row r="15" spans="1:6" x14ac:dyDescent="0.2">
      <c r="A15" s="2"/>
      <c r="B15" s="3" t="s">
        <v>517</v>
      </c>
      <c r="C15" s="13">
        <v>0</v>
      </c>
      <c r="D15" s="13">
        <v>0.20799999999999999</v>
      </c>
    </row>
    <row r="16" spans="1:6" x14ac:dyDescent="0.2">
      <c r="A16" s="2"/>
      <c r="B16" s="3" t="s">
        <v>518</v>
      </c>
      <c r="C16" s="13">
        <v>0</v>
      </c>
      <c r="D16" s="13">
        <v>0.03</v>
      </c>
    </row>
    <row r="17" spans="1:4" ht="12" customHeight="1" x14ac:dyDescent="0.2">
      <c r="A17" s="2"/>
      <c r="B17" s="3" t="s">
        <v>519</v>
      </c>
      <c r="C17" s="13">
        <v>0</v>
      </c>
      <c r="D17" s="13">
        <v>3.6999999999999998E-2</v>
      </c>
    </row>
    <row r="18" spans="1:4" x14ac:dyDescent="0.2">
      <c r="A18" s="2"/>
      <c r="B18" s="3" t="s">
        <v>520</v>
      </c>
      <c r="C18" s="13">
        <v>0</v>
      </c>
      <c r="D18" s="13">
        <v>3.9E-2</v>
      </c>
    </row>
    <row r="19" spans="1:4" x14ac:dyDescent="0.2">
      <c r="A19" s="2"/>
      <c r="B19" s="3" t="s">
        <v>521</v>
      </c>
      <c r="C19" s="13">
        <v>0</v>
      </c>
      <c r="D19" s="13">
        <v>4.5999999999999999E-2</v>
      </c>
    </row>
    <row r="20" spans="1:4" x14ac:dyDescent="0.2">
      <c r="A20" s="2"/>
      <c r="B20" s="3" t="s">
        <v>522</v>
      </c>
      <c r="C20" s="13">
        <v>0</v>
      </c>
      <c r="D20" s="13">
        <v>7.0000000000000007E-2</v>
      </c>
    </row>
    <row r="21" spans="1:4" x14ac:dyDescent="0.2">
      <c r="A21" s="2"/>
      <c r="B21" s="3" t="s">
        <v>523</v>
      </c>
      <c r="C21" s="13">
        <v>0</v>
      </c>
      <c r="D21" s="13">
        <v>7.6999999999999999E-2</v>
      </c>
    </row>
    <row r="22" spans="1:4" x14ac:dyDescent="0.2">
      <c r="A22" s="2"/>
      <c r="B22" s="3" t="s">
        <v>524</v>
      </c>
      <c r="C22" s="13">
        <v>0</v>
      </c>
      <c r="D22" s="13">
        <v>0.10199999999999999</v>
      </c>
    </row>
    <row r="23" spans="1:4" x14ac:dyDescent="0.2">
      <c r="A23" s="2"/>
      <c r="B23" s="3" t="s">
        <v>525</v>
      </c>
      <c r="C23" s="13">
        <v>0</v>
      </c>
      <c r="D23" s="13">
        <v>0.109</v>
      </c>
    </row>
    <row r="24" spans="1:4" x14ac:dyDescent="0.2">
      <c r="A24" s="2"/>
      <c r="B24" s="3" t="s">
        <v>526</v>
      </c>
      <c r="C24" s="13">
        <v>0</v>
      </c>
      <c r="D24" s="13">
        <v>0.13900000000000001</v>
      </c>
    </row>
    <row r="25" spans="1:4" x14ac:dyDescent="0.2">
      <c r="A25" s="2"/>
      <c r="B25" s="3" t="s">
        <v>527</v>
      </c>
      <c r="C25" s="13">
        <v>0</v>
      </c>
      <c r="D25" s="13">
        <v>0.14599999999999999</v>
      </c>
    </row>
    <row r="26" spans="1:4" x14ac:dyDescent="0.2">
      <c r="A26" s="2"/>
      <c r="B26" s="3" t="s">
        <v>528</v>
      </c>
      <c r="C26" s="13">
        <v>0</v>
      </c>
      <c r="D26" s="13">
        <v>0.20100000000000001</v>
      </c>
    </row>
    <row r="27" spans="1:4" x14ac:dyDescent="0.2">
      <c r="A27" s="2"/>
      <c r="B27" s="3" t="s">
        <v>529</v>
      </c>
      <c r="C27" s="13">
        <v>0</v>
      </c>
      <c r="D27" s="13">
        <v>0.20799999999999999</v>
      </c>
    </row>
    <row r="28" spans="1:4" x14ac:dyDescent="0.2">
      <c r="A28" s="2"/>
      <c r="B28" s="3" t="s">
        <v>530</v>
      </c>
      <c r="C28" s="13">
        <v>0</v>
      </c>
      <c r="D28" s="13">
        <v>9.8000000000000004E-2</v>
      </c>
    </row>
    <row r="29" spans="1:4" x14ac:dyDescent="0.2">
      <c r="A29" s="2"/>
      <c r="B29" s="3" t="s">
        <v>531</v>
      </c>
      <c r="C29" s="13">
        <v>0</v>
      </c>
      <c r="D29" s="13">
        <v>9.8000000000000004E-2</v>
      </c>
    </row>
    <row r="30" spans="1:4" x14ac:dyDescent="0.2">
      <c r="A30" s="2"/>
      <c r="B30" s="3" t="s">
        <v>532</v>
      </c>
      <c r="C30" s="13">
        <v>0</v>
      </c>
      <c r="D30" s="13">
        <v>9.8000000000000004E-2</v>
      </c>
    </row>
    <row r="31" spans="1:4" x14ac:dyDescent="0.2">
      <c r="A31" s="2"/>
      <c r="B31" s="3" t="s">
        <v>533</v>
      </c>
      <c r="C31" s="13">
        <v>0</v>
      </c>
      <c r="D31" s="13">
        <v>0.25600000000000001</v>
      </c>
    </row>
    <row r="32" spans="1:4" x14ac:dyDescent="0.2">
      <c r="A32" s="2"/>
      <c r="B32" s="3" t="s">
        <v>534</v>
      </c>
      <c r="C32" s="13">
        <v>0</v>
      </c>
      <c r="D32" s="13">
        <v>0.25600000000000001</v>
      </c>
    </row>
    <row r="33" spans="1:4" x14ac:dyDescent="0.2">
      <c r="A33" s="2"/>
      <c r="B33" s="5" t="s">
        <v>315</v>
      </c>
      <c r="C33" s="14">
        <v>0</v>
      </c>
      <c r="D33" s="14">
        <v>7.0000000000000007E-2</v>
      </c>
    </row>
    <row r="34" spans="1:4" x14ac:dyDescent="0.2">
      <c r="A34" s="2"/>
      <c r="B34" s="22" t="s">
        <v>316</v>
      </c>
      <c r="C34" s="24">
        <v>0</v>
      </c>
      <c r="D34" s="24">
        <v>8.5999999999999993E-2</v>
      </c>
    </row>
    <row r="35" spans="1:4" ht="12" customHeight="1" x14ac:dyDescent="0.2">
      <c r="A35" s="2"/>
      <c r="B35" s="22" t="s">
        <v>317</v>
      </c>
      <c r="C35" s="24">
        <v>0</v>
      </c>
      <c r="D35" s="24">
        <v>0.125</v>
      </c>
    </row>
    <row r="36" spans="1:4" x14ac:dyDescent="0.2">
      <c r="A36" s="2"/>
      <c r="B36" s="22" t="s">
        <v>318</v>
      </c>
      <c r="C36" s="24">
        <v>0</v>
      </c>
      <c r="D36" s="24">
        <v>0.14399999999999999</v>
      </c>
    </row>
    <row r="37" spans="1:4" x14ac:dyDescent="0.2">
      <c r="A37" s="2"/>
      <c r="B37" s="22" t="s">
        <v>319</v>
      </c>
      <c r="C37" s="24">
        <v>0</v>
      </c>
      <c r="D37" s="24">
        <v>0.189</v>
      </c>
    </row>
    <row r="38" spans="1:4" ht="12" customHeight="1" x14ac:dyDescent="0.2">
      <c r="A38" s="2"/>
      <c r="B38" s="22" t="s">
        <v>320</v>
      </c>
      <c r="C38" s="24">
        <v>0</v>
      </c>
      <c r="D38" s="24">
        <v>0.24099999999999999</v>
      </c>
    </row>
    <row r="39" spans="1:4" ht="12" customHeight="1" x14ac:dyDescent="0.2">
      <c r="A39" s="2"/>
      <c r="B39" s="22" t="s">
        <v>321</v>
      </c>
      <c r="C39" s="24">
        <v>0</v>
      </c>
      <c r="D39" s="24">
        <v>0.14299999999999999</v>
      </c>
    </row>
    <row r="40" spans="1:4" ht="12.75" customHeight="1" x14ac:dyDescent="0.2">
      <c r="A40" s="2"/>
      <c r="B40" s="22" t="s">
        <v>322</v>
      </c>
      <c r="C40" s="24">
        <v>0</v>
      </c>
      <c r="D40" s="24">
        <v>0.14299999999999999</v>
      </c>
    </row>
    <row r="41" spans="1:4" x14ac:dyDescent="0.2">
      <c r="A41" s="2"/>
      <c r="B41" s="22" t="s">
        <v>323</v>
      </c>
      <c r="C41" s="24">
        <v>0</v>
      </c>
      <c r="D41" s="24">
        <v>0.223</v>
      </c>
    </row>
    <row r="42" spans="1:4" x14ac:dyDescent="0.2">
      <c r="A42" s="2"/>
      <c r="B42" s="22" t="s">
        <v>324</v>
      </c>
      <c r="C42" s="24">
        <v>0</v>
      </c>
      <c r="D42" s="24">
        <v>0.24299999999999999</v>
      </c>
    </row>
    <row r="43" spans="1:4" x14ac:dyDescent="0.2">
      <c r="A43" s="2"/>
      <c r="B43" s="22" t="s">
        <v>325</v>
      </c>
      <c r="C43" s="24">
        <v>0</v>
      </c>
      <c r="D43" s="24">
        <v>0.313</v>
      </c>
    </row>
    <row r="44" spans="1:4" x14ac:dyDescent="0.2">
      <c r="A44" s="2"/>
      <c r="B44" s="22" t="s">
        <v>326</v>
      </c>
      <c r="C44" s="24">
        <v>0</v>
      </c>
      <c r="D44" s="24">
        <v>0.34399999999999997</v>
      </c>
    </row>
    <row r="45" spans="1:4" x14ac:dyDescent="0.2">
      <c r="A45" s="2"/>
      <c r="B45" s="22" t="s">
        <v>327</v>
      </c>
      <c r="C45" s="24">
        <v>0</v>
      </c>
      <c r="D45" s="24">
        <v>0.75</v>
      </c>
    </row>
    <row r="46" spans="1:4" x14ac:dyDescent="0.2">
      <c r="A46" s="2"/>
      <c r="B46" s="22" t="s">
        <v>328</v>
      </c>
      <c r="C46" s="24">
        <v>0</v>
      </c>
      <c r="D46" s="24">
        <v>0.92</v>
      </c>
    </row>
    <row r="47" spans="1:4" x14ac:dyDescent="0.2">
      <c r="A47" s="2"/>
      <c r="B47" s="22" t="s">
        <v>329</v>
      </c>
      <c r="C47" s="24">
        <v>0</v>
      </c>
      <c r="D47" s="24">
        <v>0.14099999999999999</v>
      </c>
    </row>
    <row r="48" spans="1:4" x14ac:dyDescent="0.2">
      <c r="A48" s="2"/>
      <c r="B48" s="22" t="s">
        <v>330</v>
      </c>
      <c r="C48" s="24">
        <v>0</v>
      </c>
      <c r="D48" s="24">
        <v>0.17299999999999999</v>
      </c>
    </row>
    <row r="49" spans="1:4" x14ac:dyDescent="0.2">
      <c r="A49" s="2"/>
      <c r="B49" s="22" t="s">
        <v>331</v>
      </c>
      <c r="C49" s="24">
        <v>0</v>
      </c>
      <c r="D49" s="24">
        <v>0.20599999999999999</v>
      </c>
    </row>
    <row r="50" spans="1:4" x14ac:dyDescent="0.2">
      <c r="A50" s="2"/>
      <c r="B50" s="22" t="s">
        <v>332</v>
      </c>
      <c r="C50" s="24">
        <v>0</v>
      </c>
      <c r="D50" s="24">
        <v>0.13300000000000001</v>
      </c>
    </row>
    <row r="51" spans="1:4" ht="12.75" customHeight="1" x14ac:dyDescent="0.2">
      <c r="A51" s="2"/>
      <c r="B51" s="22" t="s">
        <v>333</v>
      </c>
      <c r="C51" s="24">
        <v>0</v>
      </c>
      <c r="D51" s="24">
        <v>0.158</v>
      </c>
    </row>
    <row r="52" spans="1:4" x14ac:dyDescent="0.2">
      <c r="A52" s="2"/>
      <c r="B52" s="22" t="s">
        <v>334</v>
      </c>
      <c r="C52" s="24">
        <v>0</v>
      </c>
      <c r="D52" s="24">
        <v>0.23100000000000001</v>
      </c>
    </row>
    <row r="53" spans="1:4" x14ac:dyDescent="0.2">
      <c r="A53" s="2"/>
      <c r="B53" s="22" t="s">
        <v>335</v>
      </c>
      <c r="C53" s="24">
        <v>0</v>
      </c>
      <c r="D53" s="24">
        <v>0.27100000000000002</v>
      </c>
    </row>
    <row r="54" spans="1:4" x14ac:dyDescent="0.2">
      <c r="A54" s="2"/>
      <c r="B54" s="22" t="s">
        <v>336</v>
      </c>
      <c r="C54" s="24">
        <v>0</v>
      </c>
      <c r="D54" s="24">
        <v>0.33800000000000002</v>
      </c>
    </row>
    <row r="55" spans="1:4" x14ac:dyDescent="0.2">
      <c r="A55" s="2"/>
      <c r="B55" s="22" t="s">
        <v>337</v>
      </c>
      <c r="C55" s="24">
        <v>0</v>
      </c>
      <c r="D55" s="24">
        <v>0.14699999999999999</v>
      </c>
    </row>
    <row r="56" spans="1:4" x14ac:dyDescent="0.2">
      <c r="A56" s="2"/>
      <c r="B56" s="22" t="s">
        <v>338</v>
      </c>
      <c r="C56" s="24">
        <v>0</v>
      </c>
      <c r="D56" s="24">
        <v>0.14699999999999999</v>
      </c>
    </row>
    <row r="57" spans="1:4" x14ac:dyDescent="0.2">
      <c r="A57" s="2"/>
      <c r="B57" s="22" t="s">
        <v>339</v>
      </c>
      <c r="C57" s="24">
        <v>0</v>
      </c>
      <c r="D57" s="24">
        <v>0.16200000000000001</v>
      </c>
    </row>
    <row r="58" spans="1:4" x14ac:dyDescent="0.2">
      <c r="A58" s="2"/>
      <c r="B58" s="22" t="s">
        <v>340</v>
      </c>
      <c r="C58" s="24">
        <v>0</v>
      </c>
      <c r="D58" s="24">
        <v>0.22800000000000001</v>
      </c>
    </row>
    <row r="59" spans="1:4" x14ac:dyDescent="0.2">
      <c r="A59" s="2"/>
      <c r="B59" s="22" t="s">
        <v>341</v>
      </c>
      <c r="C59" s="24">
        <v>0</v>
      </c>
      <c r="D59" s="24">
        <v>0.23499999999999999</v>
      </c>
    </row>
    <row r="60" spans="1:4" ht="12.75" customHeight="1" x14ac:dyDescent="0.2">
      <c r="A60" s="2"/>
      <c r="B60" s="22" t="s">
        <v>342</v>
      </c>
      <c r="C60" s="24">
        <v>0</v>
      </c>
      <c r="D60" s="24">
        <v>0.14699999999999999</v>
      </c>
    </row>
    <row r="61" spans="1:4" x14ac:dyDescent="0.2">
      <c r="A61" s="2"/>
      <c r="B61" s="22" t="s">
        <v>343</v>
      </c>
      <c r="C61" s="24">
        <v>0</v>
      </c>
      <c r="D61" s="24">
        <v>0.14699999999999999</v>
      </c>
    </row>
    <row r="62" spans="1:4" x14ac:dyDescent="0.2">
      <c r="A62" s="2"/>
      <c r="B62" s="22" t="s">
        <v>344</v>
      </c>
      <c r="C62" s="24">
        <v>0</v>
      </c>
      <c r="D62" s="24">
        <v>0.23499999999999999</v>
      </c>
    </row>
    <row r="63" spans="1:4" x14ac:dyDescent="0.2">
      <c r="A63" s="2"/>
      <c r="B63" s="22" t="s">
        <v>345</v>
      </c>
      <c r="C63" s="24">
        <v>0</v>
      </c>
      <c r="D63" s="24">
        <v>0.30599999999999999</v>
      </c>
    </row>
    <row r="64" spans="1:4" x14ac:dyDescent="0.2">
      <c r="A64" s="2"/>
      <c r="B64" s="22" t="s">
        <v>346</v>
      </c>
      <c r="C64" s="14">
        <v>0</v>
      </c>
      <c r="D64" s="14">
        <v>0.33600000000000002</v>
      </c>
    </row>
    <row r="65" spans="1:4" x14ac:dyDescent="0.2">
      <c r="A65" s="2"/>
      <c r="B65" s="22" t="s">
        <v>347</v>
      </c>
      <c r="C65" s="24">
        <v>0</v>
      </c>
      <c r="D65" s="24">
        <v>0.19800000000000001</v>
      </c>
    </row>
    <row r="66" spans="1:4" x14ac:dyDescent="0.2">
      <c r="A66" s="2"/>
      <c r="B66" s="22" t="s">
        <v>467</v>
      </c>
      <c r="C66" s="24">
        <v>0</v>
      </c>
      <c r="D66" s="24">
        <v>0.124</v>
      </c>
    </row>
    <row r="67" spans="1:4" x14ac:dyDescent="0.2">
      <c r="A67" s="2"/>
      <c r="B67" s="22" t="s">
        <v>468</v>
      </c>
      <c r="C67" s="24">
        <v>0</v>
      </c>
      <c r="D67" s="24">
        <v>0.182</v>
      </c>
    </row>
    <row r="68" spans="1:4" x14ac:dyDescent="0.2">
      <c r="A68" s="2"/>
      <c r="B68" s="22" t="s">
        <v>469</v>
      </c>
      <c r="C68" s="24">
        <v>0</v>
      </c>
      <c r="D68" s="24">
        <v>0.19500000000000001</v>
      </c>
    </row>
    <row r="69" spans="1:4" x14ac:dyDescent="0.2">
      <c r="A69" s="2"/>
      <c r="B69" s="22" t="s">
        <v>470</v>
      </c>
      <c r="C69" s="24">
        <v>0</v>
      </c>
      <c r="D69" s="24">
        <v>0.29099999999999998</v>
      </c>
    </row>
    <row r="70" spans="1:4" x14ac:dyDescent="0.2">
      <c r="A70" s="2"/>
      <c r="B70" s="22" t="s">
        <v>471</v>
      </c>
      <c r="C70" s="24">
        <v>0</v>
      </c>
      <c r="D70" s="24">
        <v>0.28000000000000003</v>
      </c>
    </row>
    <row r="71" spans="1:4" x14ac:dyDescent="0.2">
      <c r="A71" s="2"/>
      <c r="B71" s="22" t="s">
        <v>472</v>
      </c>
      <c r="C71" s="24">
        <v>0</v>
      </c>
      <c r="D71" s="24">
        <v>0.32600000000000001</v>
      </c>
    </row>
    <row r="72" spans="1:4" x14ac:dyDescent="0.2">
      <c r="A72" s="2"/>
      <c r="B72" s="22" t="s">
        <v>473</v>
      </c>
      <c r="C72" s="24">
        <v>0</v>
      </c>
      <c r="D72" s="24">
        <v>0.38400000000000001</v>
      </c>
    </row>
    <row r="73" spans="1:4" x14ac:dyDescent="0.2">
      <c r="A73" s="2"/>
      <c r="B73" s="22" t="s">
        <v>474</v>
      </c>
      <c r="C73" s="24">
        <v>0</v>
      </c>
      <c r="D73" s="24">
        <v>0.47399999999999998</v>
      </c>
    </row>
    <row r="74" spans="1:4" x14ac:dyDescent="0.2">
      <c r="A74" s="2"/>
      <c r="B74" s="22" t="s">
        <v>475</v>
      </c>
      <c r="C74" s="24">
        <v>0</v>
      </c>
      <c r="D74" s="24">
        <v>0.36499999999999999</v>
      </c>
    </row>
    <row r="75" spans="1:4" x14ac:dyDescent="0.2">
      <c r="A75" s="2"/>
      <c r="B75" s="22" t="s">
        <v>476</v>
      </c>
      <c r="C75" s="24">
        <v>0</v>
      </c>
      <c r="D75" s="24">
        <v>0.39300000000000002</v>
      </c>
    </row>
    <row r="76" spans="1:4" x14ac:dyDescent="0.2">
      <c r="A76" s="2"/>
      <c r="B76" s="22" t="s">
        <v>477</v>
      </c>
      <c r="C76" s="24">
        <v>0</v>
      </c>
      <c r="D76" s="24">
        <v>0.42699999999999999</v>
      </c>
    </row>
    <row r="77" spans="1:4" x14ac:dyDescent="0.2">
      <c r="A77" s="2"/>
      <c r="B77" s="22" t="s">
        <v>478</v>
      </c>
      <c r="C77" s="24">
        <v>0</v>
      </c>
      <c r="D77" s="24">
        <v>0.52500000000000002</v>
      </c>
    </row>
    <row r="78" spans="1:4" x14ac:dyDescent="0.2">
      <c r="A78" s="2"/>
      <c r="B78" s="22" t="s">
        <v>348</v>
      </c>
      <c r="C78" s="24">
        <v>0</v>
      </c>
      <c r="D78" s="24">
        <v>0.19800000000000001</v>
      </c>
    </row>
    <row r="79" spans="1:4" x14ac:dyDescent="0.2">
      <c r="A79" s="2"/>
      <c r="B79" s="22" t="s">
        <v>461</v>
      </c>
      <c r="C79" s="24">
        <v>0</v>
      </c>
      <c r="D79" s="24">
        <v>0.192</v>
      </c>
    </row>
    <row r="80" spans="1:4" x14ac:dyDescent="0.2">
      <c r="A80" s="2"/>
      <c r="B80" s="22" t="s">
        <v>462</v>
      </c>
      <c r="C80" s="24">
        <v>0</v>
      </c>
      <c r="D80" s="24">
        <v>0.192</v>
      </c>
    </row>
    <row r="81" spans="1:4" x14ac:dyDescent="0.2">
      <c r="A81" s="2"/>
      <c r="B81" s="22" t="s">
        <v>192</v>
      </c>
      <c r="C81" s="24">
        <v>0</v>
      </c>
      <c r="D81" s="24">
        <v>0.14899999999999999</v>
      </c>
    </row>
    <row r="82" spans="1:4" x14ac:dyDescent="0.2">
      <c r="A82" s="2"/>
      <c r="B82" s="22" t="s">
        <v>193</v>
      </c>
      <c r="C82" s="24">
        <v>0</v>
      </c>
      <c r="D82" s="24">
        <v>9.1999999999999998E-2</v>
      </c>
    </row>
    <row r="83" spans="1:4" x14ac:dyDescent="0.2">
      <c r="A83" s="2"/>
      <c r="B83" s="22" t="s">
        <v>194</v>
      </c>
      <c r="C83" s="24">
        <v>0</v>
      </c>
      <c r="D83" s="24">
        <v>0.08</v>
      </c>
    </row>
    <row r="84" spans="1:4" x14ac:dyDescent="0.2">
      <c r="A84" s="2"/>
      <c r="B84" s="22" t="s">
        <v>195</v>
      </c>
      <c r="C84" s="24">
        <v>0</v>
      </c>
      <c r="D84" s="24">
        <v>0.189</v>
      </c>
    </row>
    <row r="85" spans="1:4" ht="12" customHeight="1" x14ac:dyDescent="0.2">
      <c r="A85" s="2"/>
      <c r="B85" s="22" t="s">
        <v>196</v>
      </c>
      <c r="C85" s="24">
        <v>0</v>
      </c>
      <c r="D85" s="24">
        <v>0.13200000000000001</v>
      </c>
    </row>
    <row r="86" spans="1:4" x14ac:dyDescent="0.2">
      <c r="A86" s="2"/>
      <c r="B86" s="22" t="s">
        <v>197</v>
      </c>
      <c r="C86" s="24">
        <v>0</v>
      </c>
      <c r="D86" s="24">
        <v>0.12</v>
      </c>
    </row>
    <row r="87" spans="1:4" x14ac:dyDescent="0.2">
      <c r="A87" s="2"/>
      <c r="B87" s="22" t="s">
        <v>198</v>
      </c>
      <c r="C87" s="24">
        <v>0</v>
      </c>
      <c r="D87" s="24">
        <v>0.218</v>
      </c>
    </row>
    <row r="88" spans="1:4" x14ac:dyDescent="0.2">
      <c r="A88" s="2"/>
      <c r="B88" s="22" t="s">
        <v>199</v>
      </c>
      <c r="C88" s="24">
        <v>0</v>
      </c>
      <c r="D88" s="24">
        <v>0.161</v>
      </c>
    </row>
    <row r="89" spans="1:4" x14ac:dyDescent="0.2">
      <c r="A89" s="2"/>
      <c r="B89" s="22" t="s">
        <v>200</v>
      </c>
      <c r="C89" s="24">
        <v>0</v>
      </c>
      <c r="D89" s="24">
        <v>0.14899999999999999</v>
      </c>
    </row>
    <row r="90" spans="1:4" x14ac:dyDescent="0.2">
      <c r="A90" s="2"/>
      <c r="B90" s="22" t="s">
        <v>201</v>
      </c>
      <c r="C90" s="24">
        <v>0</v>
      </c>
      <c r="D90" s="24">
        <v>0.23300000000000001</v>
      </c>
    </row>
    <row r="91" spans="1:4" x14ac:dyDescent="0.2">
      <c r="A91" s="2"/>
      <c r="B91" s="22" t="s">
        <v>202</v>
      </c>
      <c r="C91" s="24">
        <v>0</v>
      </c>
      <c r="D91" s="24">
        <v>0.17599999999999999</v>
      </c>
    </row>
    <row r="92" spans="1:4" x14ac:dyDescent="0.2">
      <c r="A92" s="2"/>
      <c r="B92" s="22" t="s">
        <v>203</v>
      </c>
      <c r="C92" s="24">
        <v>0</v>
      </c>
      <c r="D92" s="24">
        <v>0.16400000000000001</v>
      </c>
    </row>
    <row r="93" spans="1:4" x14ac:dyDescent="0.2">
      <c r="A93" s="2"/>
      <c r="B93" s="22" t="s">
        <v>204</v>
      </c>
      <c r="C93" s="24">
        <v>0</v>
      </c>
      <c r="D93" s="24">
        <v>0.26400000000000001</v>
      </c>
    </row>
    <row r="94" spans="1:4" x14ac:dyDescent="0.2">
      <c r="A94" s="2"/>
      <c r="B94" s="22" t="s">
        <v>205</v>
      </c>
      <c r="C94" s="24">
        <v>0</v>
      </c>
      <c r="D94" s="24">
        <v>0.20699999999999999</v>
      </c>
    </row>
    <row r="95" spans="1:4" x14ac:dyDescent="0.2">
      <c r="A95" s="2"/>
      <c r="B95" s="22" t="s">
        <v>206</v>
      </c>
      <c r="C95" s="24">
        <v>0</v>
      </c>
      <c r="D95" s="24">
        <v>0.19500000000000001</v>
      </c>
    </row>
    <row r="96" spans="1:4" x14ac:dyDescent="0.2">
      <c r="A96" s="2"/>
      <c r="B96" s="22" t="s">
        <v>207</v>
      </c>
      <c r="C96" s="24">
        <v>0</v>
      </c>
      <c r="D96" s="24">
        <v>0.28299999999999997</v>
      </c>
    </row>
    <row r="97" spans="1:4" x14ac:dyDescent="0.2">
      <c r="A97" s="2"/>
      <c r="B97" s="22" t="s">
        <v>208</v>
      </c>
      <c r="C97" s="24">
        <v>0</v>
      </c>
      <c r="D97" s="24">
        <v>0.22600000000000001</v>
      </c>
    </row>
    <row r="98" spans="1:4" x14ac:dyDescent="0.2">
      <c r="A98" s="2"/>
      <c r="B98" s="22" t="s">
        <v>209</v>
      </c>
      <c r="C98" s="24">
        <v>0</v>
      </c>
      <c r="D98" s="24">
        <v>0.214</v>
      </c>
    </row>
    <row r="99" spans="1:4" x14ac:dyDescent="0.2">
      <c r="A99" s="2"/>
      <c r="B99" s="22" t="s">
        <v>156</v>
      </c>
      <c r="C99" s="24">
        <v>0</v>
      </c>
      <c r="D99" s="13">
        <v>0.30299999999999999</v>
      </c>
    </row>
    <row r="100" spans="1:4" x14ac:dyDescent="0.2">
      <c r="A100" s="2"/>
      <c r="B100" s="22" t="s">
        <v>157</v>
      </c>
      <c r="C100" s="24">
        <v>0</v>
      </c>
      <c r="D100" s="13">
        <v>0.21</v>
      </c>
    </row>
    <row r="101" spans="1:4" x14ac:dyDescent="0.2">
      <c r="A101" s="2"/>
      <c r="B101" s="22" t="s">
        <v>158</v>
      </c>
      <c r="C101" s="24">
        <v>0</v>
      </c>
      <c r="D101" s="13">
        <v>0.182</v>
      </c>
    </row>
    <row r="102" spans="1:4" x14ac:dyDescent="0.2">
      <c r="A102" s="2"/>
      <c r="B102" s="22" t="s">
        <v>171</v>
      </c>
      <c r="C102" s="24">
        <v>0</v>
      </c>
      <c r="D102" s="13">
        <v>0.33800000000000002</v>
      </c>
    </row>
    <row r="103" spans="1:4" x14ac:dyDescent="0.2">
      <c r="A103" s="2"/>
      <c r="B103" s="22" t="s">
        <v>172</v>
      </c>
      <c r="C103" s="24">
        <v>0</v>
      </c>
      <c r="D103" s="13">
        <v>0.245</v>
      </c>
    </row>
    <row r="104" spans="1:4" x14ac:dyDescent="0.2">
      <c r="A104" s="2"/>
      <c r="B104" s="22" t="s">
        <v>173</v>
      </c>
      <c r="C104" s="24">
        <v>0</v>
      </c>
      <c r="D104" s="13">
        <v>0.217</v>
      </c>
    </row>
    <row r="105" spans="1:4" x14ac:dyDescent="0.2">
      <c r="A105" s="2"/>
      <c r="B105" s="22" t="s">
        <v>159</v>
      </c>
      <c r="C105" s="24">
        <v>0</v>
      </c>
      <c r="D105" s="13">
        <v>0.374</v>
      </c>
    </row>
    <row r="106" spans="1:4" x14ac:dyDescent="0.2">
      <c r="A106" s="2"/>
      <c r="B106" s="22" t="s">
        <v>160</v>
      </c>
      <c r="C106" s="24">
        <v>0</v>
      </c>
      <c r="D106" s="13">
        <v>0.28100000000000003</v>
      </c>
    </row>
    <row r="107" spans="1:4" x14ac:dyDescent="0.2">
      <c r="A107" s="2"/>
      <c r="B107" s="22" t="s">
        <v>161</v>
      </c>
      <c r="C107" s="24">
        <v>0</v>
      </c>
      <c r="D107" s="13">
        <v>0.253</v>
      </c>
    </row>
    <row r="108" spans="1:4" x14ac:dyDescent="0.2">
      <c r="B108" s="22" t="s">
        <v>162</v>
      </c>
      <c r="C108" s="24">
        <v>0</v>
      </c>
      <c r="D108" s="13">
        <v>0.39300000000000002</v>
      </c>
    </row>
    <row r="109" spans="1:4" x14ac:dyDescent="0.2">
      <c r="B109" s="22" t="s">
        <v>163</v>
      </c>
      <c r="C109" s="24">
        <v>0</v>
      </c>
      <c r="D109" s="13">
        <v>0.3</v>
      </c>
    </row>
    <row r="110" spans="1:4" x14ac:dyDescent="0.2">
      <c r="B110" s="22" t="s">
        <v>164</v>
      </c>
      <c r="C110" s="24">
        <v>0</v>
      </c>
      <c r="D110" s="13">
        <v>0.27200000000000002</v>
      </c>
    </row>
    <row r="111" spans="1:4" x14ac:dyDescent="0.2">
      <c r="B111" s="22" t="s">
        <v>165</v>
      </c>
      <c r="C111" s="24">
        <v>0</v>
      </c>
      <c r="D111" s="13">
        <v>0.41399999999999998</v>
      </c>
    </row>
    <row r="112" spans="1:4" x14ac:dyDescent="0.2">
      <c r="B112" s="22" t="s">
        <v>166</v>
      </c>
      <c r="C112" s="24">
        <v>0</v>
      </c>
      <c r="D112" s="13">
        <v>0.32100000000000001</v>
      </c>
    </row>
    <row r="113" spans="2:4" x14ac:dyDescent="0.2">
      <c r="B113" s="22" t="s">
        <v>167</v>
      </c>
      <c r="C113" s="24">
        <v>0</v>
      </c>
      <c r="D113" s="13">
        <v>0.29299999999999998</v>
      </c>
    </row>
    <row r="114" spans="2:4" x14ac:dyDescent="0.2">
      <c r="B114" s="22" t="s">
        <v>168</v>
      </c>
      <c r="C114" s="24">
        <v>0</v>
      </c>
      <c r="D114" s="13">
        <v>0.42799999999999999</v>
      </c>
    </row>
    <row r="115" spans="2:4" x14ac:dyDescent="0.2">
      <c r="B115" s="22" t="s">
        <v>169</v>
      </c>
      <c r="C115" s="24">
        <v>0</v>
      </c>
      <c r="D115" s="13">
        <v>0.33500000000000002</v>
      </c>
    </row>
    <row r="116" spans="2:4" x14ac:dyDescent="0.2">
      <c r="B116" s="22" t="s">
        <v>170</v>
      </c>
      <c r="C116" s="24">
        <v>0</v>
      </c>
      <c r="D116" s="13">
        <v>0.307</v>
      </c>
    </row>
    <row r="117" spans="2:4" x14ac:dyDescent="0.2">
      <c r="B117" s="22" t="s">
        <v>174</v>
      </c>
      <c r="C117" s="24">
        <v>0</v>
      </c>
      <c r="D117" s="24">
        <v>0.23799999999999999</v>
      </c>
    </row>
    <row r="118" spans="2:4" x14ac:dyDescent="0.2">
      <c r="B118" s="22" t="s">
        <v>175</v>
      </c>
      <c r="C118" s="24">
        <v>0</v>
      </c>
      <c r="D118" s="24">
        <v>0.18099999999999999</v>
      </c>
    </row>
    <row r="119" spans="2:4" ht="12" customHeight="1" x14ac:dyDescent="0.2">
      <c r="B119" s="22" t="s">
        <v>176</v>
      </c>
      <c r="C119" s="24">
        <v>0</v>
      </c>
      <c r="D119" s="24">
        <v>0.16900000000000001</v>
      </c>
    </row>
    <row r="120" spans="2:4" x14ac:dyDescent="0.2">
      <c r="B120" s="22" t="s">
        <v>177</v>
      </c>
      <c r="C120" s="24">
        <v>0</v>
      </c>
      <c r="D120" s="24">
        <v>0.248</v>
      </c>
    </row>
    <row r="121" spans="2:4" x14ac:dyDescent="0.2">
      <c r="B121" s="22" t="s">
        <v>178</v>
      </c>
      <c r="C121" s="24">
        <v>0</v>
      </c>
      <c r="D121" s="24">
        <v>0.191</v>
      </c>
    </row>
    <row r="122" spans="2:4" x14ac:dyDescent="0.2">
      <c r="B122" s="22" t="s">
        <v>179</v>
      </c>
      <c r="C122" s="24">
        <v>0</v>
      </c>
      <c r="D122" s="24">
        <v>0.17899999999999999</v>
      </c>
    </row>
    <row r="123" spans="2:4" x14ac:dyDescent="0.2">
      <c r="B123" s="22" t="s">
        <v>180</v>
      </c>
      <c r="C123" s="24">
        <v>0</v>
      </c>
      <c r="D123" s="24">
        <v>0.26500000000000001</v>
      </c>
    </row>
    <row r="124" spans="2:4" x14ac:dyDescent="0.2">
      <c r="B124" s="22" t="s">
        <v>181</v>
      </c>
      <c r="C124" s="24">
        <v>0</v>
      </c>
      <c r="D124" s="24">
        <v>0.20799999999999999</v>
      </c>
    </row>
    <row r="125" spans="2:4" x14ac:dyDescent="0.2">
      <c r="B125" s="22" t="s">
        <v>182</v>
      </c>
      <c r="C125" s="24">
        <v>0</v>
      </c>
      <c r="D125" s="24">
        <v>0.19600000000000001</v>
      </c>
    </row>
    <row r="126" spans="2:4" x14ac:dyDescent="0.2">
      <c r="B126" s="22" t="s">
        <v>183</v>
      </c>
      <c r="C126" s="24">
        <v>0</v>
      </c>
      <c r="D126" s="24">
        <v>0.27700000000000002</v>
      </c>
    </row>
    <row r="127" spans="2:4" ht="12" customHeight="1" x14ac:dyDescent="0.2">
      <c r="B127" s="22" t="s">
        <v>184</v>
      </c>
      <c r="C127" s="24">
        <v>0</v>
      </c>
      <c r="D127" s="24">
        <v>0.22</v>
      </c>
    </row>
    <row r="128" spans="2:4" x14ac:dyDescent="0.2">
      <c r="B128" s="22" t="s">
        <v>185</v>
      </c>
      <c r="C128" s="24">
        <v>0</v>
      </c>
      <c r="D128" s="24">
        <v>0.20799999999999999</v>
      </c>
    </row>
    <row r="129" spans="2:4" x14ac:dyDescent="0.2">
      <c r="B129" s="22" t="s">
        <v>186</v>
      </c>
      <c r="C129" s="24">
        <v>0</v>
      </c>
      <c r="D129" s="24">
        <v>0.30499999999999999</v>
      </c>
    </row>
    <row r="130" spans="2:4" x14ac:dyDescent="0.2">
      <c r="B130" s="22" t="s">
        <v>187</v>
      </c>
      <c r="C130" s="24">
        <v>0</v>
      </c>
      <c r="D130" s="24">
        <v>0.248</v>
      </c>
    </row>
    <row r="131" spans="2:4" x14ac:dyDescent="0.2">
      <c r="B131" s="22" t="s">
        <v>188</v>
      </c>
      <c r="C131" s="24">
        <v>0</v>
      </c>
      <c r="D131" s="24">
        <v>0.23599999999999999</v>
      </c>
    </row>
    <row r="132" spans="2:4" x14ac:dyDescent="0.2">
      <c r="B132" s="22" t="s">
        <v>189</v>
      </c>
      <c r="C132" s="24">
        <v>0</v>
      </c>
      <c r="D132" s="24">
        <v>0.313</v>
      </c>
    </row>
    <row r="133" spans="2:4" x14ac:dyDescent="0.2">
      <c r="B133" s="22" t="s">
        <v>190</v>
      </c>
      <c r="C133" s="24">
        <v>0</v>
      </c>
      <c r="D133" s="24">
        <v>0.25600000000000001</v>
      </c>
    </row>
    <row r="134" spans="2:4" x14ac:dyDescent="0.2">
      <c r="B134" s="22" t="s">
        <v>191</v>
      </c>
      <c r="C134" s="24">
        <v>0</v>
      </c>
      <c r="D134" s="24">
        <v>0.24399999999999999</v>
      </c>
    </row>
    <row r="135" spans="2:4" x14ac:dyDescent="0.2">
      <c r="B135" s="22" t="s">
        <v>210</v>
      </c>
      <c r="C135" s="24">
        <v>0</v>
      </c>
      <c r="D135" s="13">
        <v>0.23799999999999999</v>
      </c>
    </row>
    <row r="136" spans="2:4" x14ac:dyDescent="0.2">
      <c r="B136" s="22" t="s">
        <v>211</v>
      </c>
      <c r="C136" s="24">
        <v>0</v>
      </c>
      <c r="D136" s="13">
        <v>0.18099999999999999</v>
      </c>
    </row>
    <row r="137" spans="2:4" x14ac:dyDescent="0.2">
      <c r="B137" s="22" t="s">
        <v>212</v>
      </c>
      <c r="C137" s="24">
        <v>0</v>
      </c>
      <c r="D137" s="13">
        <v>0.16900000000000001</v>
      </c>
    </row>
    <row r="138" spans="2:4" x14ac:dyDescent="0.2">
      <c r="B138" s="22" t="s">
        <v>213</v>
      </c>
      <c r="C138" s="24">
        <v>0</v>
      </c>
      <c r="D138" s="13">
        <v>0.248</v>
      </c>
    </row>
    <row r="139" spans="2:4" x14ac:dyDescent="0.2">
      <c r="B139" s="22" t="s">
        <v>214</v>
      </c>
      <c r="C139" s="24">
        <v>0</v>
      </c>
      <c r="D139" s="13">
        <v>0.191</v>
      </c>
    </row>
    <row r="140" spans="2:4" x14ac:dyDescent="0.2">
      <c r="B140" s="22" t="s">
        <v>215</v>
      </c>
      <c r="C140" s="24">
        <v>0</v>
      </c>
      <c r="D140" s="13">
        <v>0.17899999999999999</v>
      </c>
    </row>
    <row r="141" spans="2:4" x14ac:dyDescent="0.2">
      <c r="B141" s="22" t="s">
        <v>216</v>
      </c>
      <c r="C141" s="24">
        <v>0</v>
      </c>
      <c r="D141" s="13">
        <v>0.26500000000000001</v>
      </c>
    </row>
    <row r="142" spans="2:4" x14ac:dyDescent="0.2">
      <c r="B142" s="22" t="s">
        <v>217</v>
      </c>
      <c r="C142" s="24">
        <v>0</v>
      </c>
      <c r="D142" s="13">
        <v>0.20799999999999999</v>
      </c>
    </row>
    <row r="143" spans="2:4" x14ac:dyDescent="0.2">
      <c r="B143" s="22" t="s">
        <v>218</v>
      </c>
      <c r="C143" s="24">
        <v>0</v>
      </c>
      <c r="D143" s="13">
        <v>0.19600000000000001</v>
      </c>
    </row>
    <row r="144" spans="2:4" x14ac:dyDescent="0.2">
      <c r="B144" s="22" t="s">
        <v>219</v>
      </c>
      <c r="C144" s="24">
        <v>0</v>
      </c>
      <c r="D144" s="13">
        <v>0.27700000000000002</v>
      </c>
    </row>
    <row r="145" spans="2:4" x14ac:dyDescent="0.2">
      <c r="B145" s="22" t="s">
        <v>220</v>
      </c>
      <c r="C145" s="24">
        <v>0</v>
      </c>
      <c r="D145" s="13">
        <v>0.22</v>
      </c>
    </row>
    <row r="146" spans="2:4" x14ac:dyDescent="0.2">
      <c r="B146" s="22" t="s">
        <v>221</v>
      </c>
      <c r="C146" s="24">
        <v>0</v>
      </c>
      <c r="D146" s="13">
        <v>0.20799999999999999</v>
      </c>
    </row>
    <row r="147" spans="2:4" x14ac:dyDescent="0.2">
      <c r="B147" s="22" t="s">
        <v>222</v>
      </c>
      <c r="C147" s="24">
        <v>0</v>
      </c>
      <c r="D147" s="13">
        <v>0.30499999999999999</v>
      </c>
    </row>
    <row r="148" spans="2:4" x14ac:dyDescent="0.2">
      <c r="B148" s="22" t="s">
        <v>223</v>
      </c>
      <c r="C148" s="24">
        <v>0</v>
      </c>
      <c r="D148" s="13">
        <v>0.248</v>
      </c>
    </row>
    <row r="149" spans="2:4" x14ac:dyDescent="0.2">
      <c r="B149" s="22" t="s">
        <v>224</v>
      </c>
      <c r="C149" s="24">
        <v>0</v>
      </c>
      <c r="D149" s="13">
        <v>0.23599999999999999</v>
      </c>
    </row>
    <row r="150" spans="2:4" x14ac:dyDescent="0.2">
      <c r="B150" s="22" t="s">
        <v>225</v>
      </c>
      <c r="C150" s="24">
        <v>0</v>
      </c>
      <c r="D150" s="13">
        <v>0.313</v>
      </c>
    </row>
    <row r="151" spans="2:4" x14ac:dyDescent="0.2">
      <c r="B151" s="22" t="s">
        <v>226</v>
      </c>
      <c r="C151" s="24">
        <v>0</v>
      </c>
      <c r="D151" s="13">
        <v>0.25600000000000001</v>
      </c>
    </row>
    <row r="152" spans="2:4" x14ac:dyDescent="0.2">
      <c r="B152" s="22" t="s">
        <v>227</v>
      </c>
      <c r="C152" s="24">
        <v>0</v>
      </c>
      <c r="D152" s="13">
        <v>0.24399999999999999</v>
      </c>
    </row>
    <row r="153" spans="2:4" x14ac:dyDescent="0.2">
      <c r="B153" s="22" t="s">
        <v>127</v>
      </c>
      <c r="C153" s="24">
        <v>0</v>
      </c>
      <c r="D153" s="24">
        <v>0.16</v>
      </c>
    </row>
    <row r="154" spans="2:4" x14ac:dyDescent="0.2">
      <c r="B154" s="22" t="s">
        <v>132</v>
      </c>
      <c r="C154" s="24">
        <v>0</v>
      </c>
      <c r="D154" s="24">
        <v>0.13800000000000001</v>
      </c>
    </row>
    <row r="155" spans="2:4" x14ac:dyDescent="0.2">
      <c r="B155" s="22" t="s">
        <v>128</v>
      </c>
      <c r="C155" s="24">
        <v>0</v>
      </c>
      <c r="D155" s="24">
        <v>0.218</v>
      </c>
    </row>
    <row r="156" spans="2:4" x14ac:dyDescent="0.2">
      <c r="B156" s="22" t="s">
        <v>133</v>
      </c>
      <c r="C156" s="24">
        <v>0</v>
      </c>
      <c r="D156" s="24">
        <v>0.20100000000000001</v>
      </c>
    </row>
    <row r="157" spans="2:4" x14ac:dyDescent="0.2">
      <c r="B157" s="22" t="s">
        <v>129</v>
      </c>
      <c r="C157" s="24">
        <v>0</v>
      </c>
      <c r="D157" s="24">
        <v>0.27300000000000002</v>
      </c>
    </row>
    <row r="158" spans="2:4" x14ac:dyDescent="0.2">
      <c r="B158" s="22" t="s">
        <v>134</v>
      </c>
      <c r="C158" s="24">
        <v>0</v>
      </c>
      <c r="D158" s="24">
        <v>0.25600000000000001</v>
      </c>
    </row>
    <row r="159" spans="2:4" x14ac:dyDescent="0.2">
      <c r="B159" s="22" t="s">
        <v>130</v>
      </c>
      <c r="C159" s="24">
        <v>0</v>
      </c>
      <c r="D159" s="24">
        <v>0.41899999999999998</v>
      </c>
    </row>
    <row r="160" spans="2:4" x14ac:dyDescent="0.2">
      <c r="B160" s="22" t="s">
        <v>135</v>
      </c>
      <c r="C160" s="24">
        <v>0</v>
      </c>
      <c r="D160" s="24">
        <v>0.40200000000000002</v>
      </c>
    </row>
    <row r="161" spans="2:4" x14ac:dyDescent="0.2">
      <c r="B161" s="22" t="s">
        <v>479</v>
      </c>
      <c r="C161" s="24">
        <v>0</v>
      </c>
      <c r="D161" s="24">
        <v>0.124</v>
      </c>
    </row>
    <row r="162" spans="2:4" x14ac:dyDescent="0.2">
      <c r="B162" s="22" t="s">
        <v>480</v>
      </c>
      <c r="C162" s="24">
        <v>0</v>
      </c>
      <c r="D162" s="24">
        <v>0.182</v>
      </c>
    </row>
    <row r="163" spans="2:4" x14ac:dyDescent="0.2">
      <c r="B163" s="22" t="s">
        <v>481</v>
      </c>
      <c r="C163" s="24">
        <v>0</v>
      </c>
      <c r="D163" s="24">
        <v>0.19500000000000001</v>
      </c>
    </row>
    <row r="164" spans="2:4" x14ac:dyDescent="0.2">
      <c r="B164" s="22" t="s">
        <v>482</v>
      </c>
      <c r="C164" s="24">
        <v>0</v>
      </c>
      <c r="D164" s="24">
        <v>0.29099999999999998</v>
      </c>
    </row>
    <row r="165" spans="2:4" x14ac:dyDescent="0.2">
      <c r="B165" s="22" t="s">
        <v>483</v>
      </c>
      <c r="C165" s="24">
        <v>0</v>
      </c>
      <c r="D165" s="24">
        <v>0.28000000000000003</v>
      </c>
    </row>
    <row r="166" spans="2:4" x14ac:dyDescent="0.2">
      <c r="B166" s="22" t="s">
        <v>484</v>
      </c>
      <c r="C166" s="24">
        <v>0</v>
      </c>
      <c r="D166" s="24">
        <v>0.32600000000000001</v>
      </c>
    </row>
    <row r="167" spans="2:4" x14ac:dyDescent="0.2">
      <c r="B167" s="22" t="s">
        <v>485</v>
      </c>
      <c r="C167" s="24">
        <v>0</v>
      </c>
      <c r="D167" s="24">
        <v>0.38400000000000001</v>
      </c>
    </row>
    <row r="168" spans="2:4" x14ac:dyDescent="0.2">
      <c r="B168" s="22" t="s">
        <v>486</v>
      </c>
      <c r="C168" s="24">
        <v>0</v>
      </c>
      <c r="D168" s="24">
        <v>0.47399999999999998</v>
      </c>
    </row>
    <row r="169" spans="2:4" x14ac:dyDescent="0.2">
      <c r="B169" s="22" t="s">
        <v>487</v>
      </c>
      <c r="C169" s="24">
        <v>0</v>
      </c>
      <c r="D169" s="24">
        <v>0.36499999999999999</v>
      </c>
    </row>
    <row r="170" spans="2:4" x14ac:dyDescent="0.2">
      <c r="B170" s="22" t="s">
        <v>488</v>
      </c>
      <c r="C170" s="24">
        <v>0</v>
      </c>
      <c r="D170" s="24">
        <v>0.39300000000000002</v>
      </c>
    </row>
    <row r="171" spans="2:4" x14ac:dyDescent="0.2">
      <c r="B171" s="22" t="s">
        <v>489</v>
      </c>
      <c r="C171" s="24">
        <v>0</v>
      </c>
      <c r="D171" s="24">
        <v>0.42699999999999999</v>
      </c>
    </row>
    <row r="172" spans="2:4" x14ac:dyDescent="0.2">
      <c r="B172" s="22" t="s">
        <v>490</v>
      </c>
      <c r="C172" s="24">
        <v>0</v>
      </c>
      <c r="D172" s="24">
        <v>0.52500000000000002</v>
      </c>
    </row>
    <row r="203" spans="2:4" ht="15.75" x14ac:dyDescent="0.25">
      <c r="B203" s="172" t="s">
        <v>100</v>
      </c>
      <c r="C203" s="172"/>
      <c r="D203" s="172"/>
    </row>
    <row r="204" spans="2:4" x14ac:dyDescent="0.2">
      <c r="B204" s="173"/>
      <c r="C204" s="173"/>
      <c r="D204" s="173"/>
    </row>
    <row r="205" spans="2:4" x14ac:dyDescent="0.2">
      <c r="B205" s="21" t="s">
        <v>24</v>
      </c>
      <c r="C205" s="23" t="s">
        <v>2</v>
      </c>
      <c r="D205" s="23" t="s">
        <v>3</v>
      </c>
    </row>
    <row r="206" spans="2:4" x14ac:dyDescent="0.2">
      <c r="B206" s="22" t="s">
        <v>552</v>
      </c>
      <c r="C206" s="24">
        <v>0</v>
      </c>
      <c r="D206" s="24">
        <v>2.1999999999999999E-2</v>
      </c>
    </row>
    <row r="207" spans="2:4" x14ac:dyDescent="0.2">
      <c r="B207" s="3" t="s">
        <v>553</v>
      </c>
      <c r="C207" s="24">
        <v>0</v>
      </c>
      <c r="D207" s="24">
        <v>0.03</v>
      </c>
    </row>
    <row r="208" spans="2:4" x14ac:dyDescent="0.2">
      <c r="B208" s="22" t="s">
        <v>554</v>
      </c>
      <c r="C208" s="24">
        <v>0</v>
      </c>
      <c r="D208" s="24">
        <v>0.06</v>
      </c>
    </row>
    <row r="209" spans="2:4" x14ac:dyDescent="0.2">
      <c r="B209" s="22" t="s">
        <v>555</v>
      </c>
      <c r="C209" s="24">
        <v>0</v>
      </c>
      <c r="D209" s="24">
        <v>8.5999999999999993E-2</v>
      </c>
    </row>
    <row r="210" spans="2:4" x14ac:dyDescent="0.2">
      <c r="B210" s="22" t="s">
        <v>556</v>
      </c>
      <c r="C210" s="24">
        <v>0</v>
      </c>
      <c r="D210" s="24">
        <v>0.125</v>
      </c>
    </row>
    <row r="211" spans="2:4" x14ac:dyDescent="0.2">
      <c r="B211" s="22" t="s">
        <v>557</v>
      </c>
      <c r="C211" s="24">
        <v>0</v>
      </c>
      <c r="D211" s="24">
        <v>0.185</v>
      </c>
    </row>
    <row r="212" spans="2:4" x14ac:dyDescent="0.2">
      <c r="B212" s="22" t="s">
        <v>558</v>
      </c>
      <c r="C212" s="24">
        <v>0</v>
      </c>
      <c r="D212" s="24">
        <v>2.1999999999999999E-2</v>
      </c>
    </row>
    <row r="213" spans="2:4" x14ac:dyDescent="0.2">
      <c r="B213" s="22" t="s">
        <v>559</v>
      </c>
      <c r="C213" s="24">
        <v>0</v>
      </c>
      <c r="D213" s="24">
        <v>0.03</v>
      </c>
    </row>
    <row r="214" spans="2:4" x14ac:dyDescent="0.2">
      <c r="B214" s="22" t="s">
        <v>560</v>
      </c>
      <c r="C214" s="24">
        <v>0</v>
      </c>
      <c r="D214" s="24">
        <v>0.06</v>
      </c>
    </row>
    <row r="215" spans="2:4" x14ac:dyDescent="0.2">
      <c r="B215" s="22" t="s">
        <v>561</v>
      </c>
      <c r="C215" s="24">
        <v>0</v>
      </c>
      <c r="D215" s="24">
        <v>8.5999999999999993E-2</v>
      </c>
    </row>
    <row r="216" spans="2:4" x14ac:dyDescent="0.2">
      <c r="B216" s="22" t="s">
        <v>562</v>
      </c>
      <c r="C216" s="24">
        <v>0</v>
      </c>
      <c r="D216" s="24">
        <v>0.125</v>
      </c>
    </row>
    <row r="217" spans="2:4" x14ac:dyDescent="0.2">
      <c r="B217" s="22" t="s">
        <v>563</v>
      </c>
      <c r="C217" s="24">
        <v>0</v>
      </c>
      <c r="D217" s="24">
        <v>0.185</v>
      </c>
    </row>
    <row r="218" spans="2:4" x14ac:dyDescent="0.2">
      <c r="B218" s="22" t="s">
        <v>349</v>
      </c>
      <c r="C218" s="24">
        <v>0</v>
      </c>
      <c r="D218" s="24">
        <v>4.2000000000000003E-2</v>
      </c>
    </row>
    <row r="219" spans="2:4" x14ac:dyDescent="0.2">
      <c r="B219" s="22" t="s">
        <v>350</v>
      </c>
      <c r="C219" s="24">
        <v>0</v>
      </c>
      <c r="D219" s="24">
        <v>5.8000000000000003E-2</v>
      </c>
    </row>
    <row r="220" spans="2:4" x14ac:dyDescent="0.2">
      <c r="B220" s="22" t="s">
        <v>351</v>
      </c>
      <c r="C220" s="24">
        <v>0</v>
      </c>
      <c r="D220" s="24">
        <v>9.7000000000000003E-2</v>
      </c>
    </row>
    <row r="221" spans="2:4" x14ac:dyDescent="0.2">
      <c r="B221" s="22" t="s">
        <v>352</v>
      </c>
      <c r="C221" s="24">
        <v>0</v>
      </c>
      <c r="D221" s="24">
        <v>0.11600000000000001</v>
      </c>
    </row>
    <row r="222" spans="2:4" x14ac:dyDescent="0.2">
      <c r="B222" s="22" t="s">
        <v>353</v>
      </c>
      <c r="C222" s="24">
        <v>0</v>
      </c>
      <c r="D222" s="24">
        <v>0.161</v>
      </c>
    </row>
    <row r="223" spans="2:4" x14ac:dyDescent="0.2">
      <c r="B223" s="22" t="s">
        <v>354</v>
      </c>
      <c r="C223" s="24">
        <v>0</v>
      </c>
      <c r="D223" s="24">
        <v>0.21299999999999999</v>
      </c>
    </row>
    <row r="224" spans="2:4" x14ac:dyDescent="0.2">
      <c r="B224" s="22" t="s">
        <v>355</v>
      </c>
      <c r="C224" s="24">
        <v>0</v>
      </c>
      <c r="D224" s="24">
        <v>0.12</v>
      </c>
    </row>
    <row r="225" spans="2:4" x14ac:dyDescent="0.2">
      <c r="B225" s="22" t="s">
        <v>356</v>
      </c>
      <c r="C225" s="24">
        <v>0</v>
      </c>
      <c r="D225" s="24">
        <v>0.12</v>
      </c>
    </row>
    <row r="226" spans="2:4" x14ac:dyDescent="0.2">
      <c r="B226" s="22" t="s">
        <v>357</v>
      </c>
      <c r="C226" s="24">
        <v>0</v>
      </c>
      <c r="D226" s="24">
        <v>0.2</v>
      </c>
    </row>
    <row r="227" spans="2:4" x14ac:dyDescent="0.2">
      <c r="B227" s="22" t="s">
        <v>358</v>
      </c>
      <c r="C227" s="24">
        <v>0</v>
      </c>
      <c r="D227" s="24">
        <v>0.22</v>
      </c>
    </row>
    <row r="228" spans="2:4" x14ac:dyDescent="0.2">
      <c r="B228" s="22" t="s">
        <v>359</v>
      </c>
      <c r="C228" s="24">
        <v>0</v>
      </c>
      <c r="D228" s="24">
        <v>0.28999999999999998</v>
      </c>
    </row>
    <row r="229" spans="2:4" x14ac:dyDescent="0.2">
      <c r="B229" s="22" t="s">
        <v>360</v>
      </c>
      <c r="C229" s="24">
        <v>0</v>
      </c>
      <c r="D229" s="24">
        <v>0.32100000000000001</v>
      </c>
    </row>
    <row r="230" spans="2:4" x14ac:dyDescent="0.2">
      <c r="B230" s="22" t="s">
        <v>361</v>
      </c>
      <c r="C230" s="24">
        <v>0</v>
      </c>
      <c r="D230" s="24">
        <v>0.17</v>
      </c>
    </row>
    <row r="231" spans="2:4" x14ac:dyDescent="0.2">
      <c r="B231" s="22" t="s">
        <v>362</v>
      </c>
      <c r="C231" s="24">
        <v>0</v>
      </c>
      <c r="D231" s="24">
        <v>4.7E-2</v>
      </c>
    </row>
    <row r="232" spans="2:4" x14ac:dyDescent="0.2">
      <c r="B232" s="22" t="s">
        <v>363</v>
      </c>
      <c r="C232" s="24">
        <v>0</v>
      </c>
      <c r="D232" s="24">
        <v>6.4000000000000001E-2</v>
      </c>
    </row>
    <row r="233" spans="2:4" x14ac:dyDescent="0.2">
      <c r="B233" s="22" t="s">
        <v>364</v>
      </c>
      <c r="C233" s="24">
        <v>0</v>
      </c>
      <c r="D233" s="24">
        <v>0.113</v>
      </c>
    </row>
    <row r="234" spans="2:4" x14ac:dyDescent="0.2">
      <c r="B234" s="22" t="s">
        <v>365</v>
      </c>
      <c r="C234" s="24">
        <v>0</v>
      </c>
      <c r="D234" s="24">
        <v>0.14499999999999999</v>
      </c>
    </row>
    <row r="235" spans="2:4" x14ac:dyDescent="0.2">
      <c r="B235" s="22" t="s">
        <v>366</v>
      </c>
      <c r="C235" s="24">
        <v>0</v>
      </c>
      <c r="D235" s="24">
        <v>0.17799999999999999</v>
      </c>
    </row>
    <row r="236" spans="2:4" x14ac:dyDescent="0.2">
      <c r="B236" s="22" t="s">
        <v>367</v>
      </c>
      <c r="C236" s="24">
        <v>0</v>
      </c>
      <c r="D236" s="24">
        <v>0.105</v>
      </c>
    </row>
    <row r="237" spans="2:4" x14ac:dyDescent="0.2">
      <c r="B237" s="22" t="s">
        <v>368</v>
      </c>
      <c r="C237" s="24">
        <v>0</v>
      </c>
      <c r="D237" s="24">
        <v>0.13</v>
      </c>
    </row>
    <row r="238" spans="2:4" x14ac:dyDescent="0.2">
      <c r="B238" s="22" t="s">
        <v>369</v>
      </c>
      <c r="C238" s="24">
        <v>0</v>
      </c>
      <c r="D238" s="24">
        <v>0.20300000000000001</v>
      </c>
    </row>
    <row r="239" spans="2:4" x14ac:dyDescent="0.2">
      <c r="B239" s="22" t="s">
        <v>370</v>
      </c>
      <c r="C239" s="24">
        <v>0</v>
      </c>
      <c r="D239" s="24">
        <v>0.24299999999999999</v>
      </c>
    </row>
    <row r="240" spans="2:4" x14ac:dyDescent="0.2">
      <c r="B240" s="22" t="s">
        <v>371</v>
      </c>
      <c r="C240" s="24">
        <v>0</v>
      </c>
      <c r="D240" s="24">
        <v>0.31</v>
      </c>
    </row>
    <row r="241" spans="2:4" x14ac:dyDescent="0.2">
      <c r="B241" s="22" t="s">
        <v>372</v>
      </c>
      <c r="C241" s="24">
        <v>0</v>
      </c>
      <c r="D241" s="24">
        <v>0.124</v>
      </c>
    </row>
    <row r="242" spans="2:4" x14ac:dyDescent="0.2">
      <c r="B242" s="22" t="s">
        <v>373</v>
      </c>
      <c r="C242" s="24">
        <v>0</v>
      </c>
      <c r="D242" s="24">
        <v>0.124</v>
      </c>
    </row>
    <row r="243" spans="2:4" x14ac:dyDescent="0.2">
      <c r="B243" s="22" t="s">
        <v>374</v>
      </c>
      <c r="C243" s="24">
        <v>0</v>
      </c>
      <c r="D243" s="24">
        <v>0.13900000000000001</v>
      </c>
    </row>
    <row r="244" spans="2:4" x14ac:dyDescent="0.2">
      <c r="B244" s="22" t="s">
        <v>375</v>
      </c>
      <c r="C244" s="24">
        <v>0</v>
      </c>
      <c r="D244" s="24">
        <v>0.20499999999999999</v>
      </c>
    </row>
    <row r="245" spans="2:4" x14ac:dyDescent="0.2">
      <c r="B245" s="22" t="s">
        <v>376</v>
      </c>
      <c r="C245" s="24">
        <v>0</v>
      </c>
      <c r="D245" s="24">
        <v>0.21199999999999999</v>
      </c>
    </row>
    <row r="246" spans="2:4" x14ac:dyDescent="0.2">
      <c r="B246" s="22" t="s">
        <v>377</v>
      </c>
      <c r="C246" s="24">
        <v>0</v>
      </c>
      <c r="D246" s="24">
        <v>0.124</v>
      </c>
    </row>
    <row r="247" spans="2:4" x14ac:dyDescent="0.2">
      <c r="B247" s="22" t="s">
        <v>378</v>
      </c>
      <c r="C247" s="24">
        <v>0</v>
      </c>
      <c r="D247" s="24">
        <v>0.124</v>
      </c>
    </row>
    <row r="248" spans="2:4" x14ac:dyDescent="0.2">
      <c r="B248" s="22" t="s">
        <v>379</v>
      </c>
      <c r="C248" s="24">
        <v>0</v>
      </c>
      <c r="D248" s="24">
        <v>0.21199999999999999</v>
      </c>
    </row>
    <row r="249" spans="2:4" x14ac:dyDescent="0.2">
      <c r="B249" s="22" t="s">
        <v>380</v>
      </c>
      <c r="C249" s="24">
        <v>0</v>
      </c>
      <c r="D249" s="24">
        <v>0.28299999999999997</v>
      </c>
    </row>
    <row r="250" spans="2:4" x14ac:dyDescent="0.2">
      <c r="B250" s="22" t="s">
        <v>381</v>
      </c>
      <c r="C250" s="24">
        <v>0</v>
      </c>
      <c r="D250" s="24">
        <v>0.313</v>
      </c>
    </row>
    <row r="251" spans="2:4" x14ac:dyDescent="0.2">
      <c r="B251" s="22" t="s">
        <v>379</v>
      </c>
      <c r="C251" s="24">
        <v>0</v>
      </c>
      <c r="D251" s="24">
        <v>0.17</v>
      </c>
    </row>
    <row r="252" spans="2:4" x14ac:dyDescent="0.2">
      <c r="B252" s="22" t="s">
        <v>491</v>
      </c>
      <c r="C252" s="24">
        <v>0</v>
      </c>
      <c r="D252" s="24">
        <v>0.16400000000000001</v>
      </c>
    </row>
    <row r="253" spans="2:4" ht="12" customHeight="1" x14ac:dyDescent="0.2">
      <c r="B253" s="22" t="s">
        <v>492</v>
      </c>
      <c r="C253" s="24">
        <v>0</v>
      </c>
      <c r="D253" s="24">
        <v>0.16400000000000001</v>
      </c>
    </row>
    <row r="254" spans="2:4" ht="12" customHeight="1" x14ac:dyDescent="0.2">
      <c r="B254" s="22" t="s">
        <v>382</v>
      </c>
      <c r="C254" s="24">
        <v>0</v>
      </c>
      <c r="D254" s="24">
        <v>7.8E-2</v>
      </c>
    </row>
    <row r="255" spans="2:4" x14ac:dyDescent="0.2">
      <c r="B255" s="22" t="s">
        <v>383</v>
      </c>
      <c r="C255" s="24">
        <v>0</v>
      </c>
      <c r="D255" s="24">
        <v>9.6000000000000002E-2</v>
      </c>
    </row>
    <row r="256" spans="2:4" x14ac:dyDescent="0.2">
      <c r="B256" s="22" t="s">
        <v>384</v>
      </c>
      <c r="C256" s="24">
        <v>0</v>
      </c>
      <c r="D256" s="24">
        <v>0.13700000000000001</v>
      </c>
    </row>
    <row r="257" spans="2:4" x14ac:dyDescent="0.2">
      <c r="B257" s="22" t="s">
        <v>385</v>
      </c>
      <c r="C257" s="24">
        <v>0</v>
      </c>
      <c r="D257" s="24">
        <v>0.18</v>
      </c>
    </row>
    <row r="258" spans="2:4" x14ac:dyDescent="0.2">
      <c r="B258" s="22" t="s">
        <v>386</v>
      </c>
      <c r="C258" s="24">
        <v>0</v>
      </c>
      <c r="D258" s="24">
        <v>0.224</v>
      </c>
    </row>
    <row r="259" spans="2:4" x14ac:dyDescent="0.2">
      <c r="B259" s="22" t="s">
        <v>387</v>
      </c>
      <c r="C259" s="24">
        <v>0</v>
      </c>
      <c r="D259" s="24">
        <v>0.12</v>
      </c>
    </row>
    <row r="260" spans="2:4" x14ac:dyDescent="0.2">
      <c r="B260" s="22" t="s">
        <v>388</v>
      </c>
      <c r="C260" s="24">
        <v>0</v>
      </c>
      <c r="D260" s="24">
        <v>0.12</v>
      </c>
    </row>
    <row r="261" spans="2:4" x14ac:dyDescent="0.2">
      <c r="B261" s="22" t="s">
        <v>389</v>
      </c>
      <c r="C261" s="24">
        <v>0</v>
      </c>
      <c r="D261" s="24">
        <v>0.2</v>
      </c>
    </row>
    <row r="262" spans="2:4" x14ac:dyDescent="0.2">
      <c r="B262" s="22" t="s">
        <v>390</v>
      </c>
      <c r="C262" s="24">
        <v>0</v>
      </c>
      <c r="D262" s="24">
        <v>0.22</v>
      </c>
    </row>
    <row r="263" spans="2:4" x14ac:dyDescent="0.2">
      <c r="B263" s="22" t="s">
        <v>391</v>
      </c>
      <c r="C263" s="24">
        <v>0</v>
      </c>
      <c r="D263" s="24">
        <v>0.28999999999999998</v>
      </c>
    </row>
    <row r="264" spans="2:4" x14ac:dyDescent="0.2">
      <c r="B264" s="22" t="s">
        <v>392</v>
      </c>
      <c r="C264" s="24">
        <v>0</v>
      </c>
      <c r="D264" s="24">
        <v>0.14799999999999999</v>
      </c>
    </row>
    <row r="265" spans="2:4" x14ac:dyDescent="0.2">
      <c r="B265" s="22" t="s">
        <v>393</v>
      </c>
      <c r="C265" s="24">
        <v>0</v>
      </c>
      <c r="D265" s="24">
        <v>0.28000000000000003</v>
      </c>
    </row>
    <row r="266" spans="2:4" x14ac:dyDescent="0.2">
      <c r="B266" s="22" t="s">
        <v>394</v>
      </c>
      <c r="C266" s="24">
        <v>0</v>
      </c>
      <c r="D266" s="24">
        <v>0.36</v>
      </c>
    </row>
    <row r="267" spans="2:4" x14ac:dyDescent="0.2">
      <c r="B267" s="22" t="s">
        <v>395</v>
      </c>
      <c r="C267" s="24">
        <v>0</v>
      </c>
      <c r="D267" s="24">
        <v>0.39700000000000002</v>
      </c>
    </row>
    <row r="268" spans="2:4" x14ac:dyDescent="0.2">
      <c r="B268" s="5" t="s">
        <v>107</v>
      </c>
      <c r="C268" s="14">
        <v>0</v>
      </c>
      <c r="D268" s="14">
        <v>6.0999999999999999E-2</v>
      </c>
    </row>
    <row r="269" spans="2:4" x14ac:dyDescent="0.2">
      <c r="B269" s="5" t="s">
        <v>108</v>
      </c>
      <c r="C269" s="14">
        <v>0</v>
      </c>
      <c r="D269" s="14">
        <v>0.10100000000000001</v>
      </c>
    </row>
    <row r="270" spans="2:4" x14ac:dyDescent="0.2">
      <c r="B270" s="5" t="s">
        <v>109</v>
      </c>
      <c r="C270" s="14">
        <v>0</v>
      </c>
      <c r="D270" s="14">
        <v>0.13100000000000001</v>
      </c>
    </row>
    <row r="271" spans="2:4" ht="12" customHeight="1" x14ac:dyDescent="0.2">
      <c r="B271" s="5" t="s">
        <v>110</v>
      </c>
      <c r="C271" s="14">
        <v>0</v>
      </c>
      <c r="D271" s="14">
        <v>0.14499999999999999</v>
      </c>
    </row>
    <row r="272" spans="2:4" ht="12" customHeight="1" x14ac:dyDescent="0.2">
      <c r="B272" s="5" t="s">
        <v>111</v>
      </c>
      <c r="C272" s="14">
        <v>0</v>
      </c>
      <c r="D272" s="14">
        <v>0.17599999999999999</v>
      </c>
    </row>
    <row r="273" spans="2:4" x14ac:dyDescent="0.2">
      <c r="B273" s="5" t="s">
        <v>112</v>
      </c>
      <c r="C273" s="14">
        <v>0</v>
      </c>
      <c r="D273" s="14">
        <v>0.19600000000000001</v>
      </c>
    </row>
    <row r="274" spans="2:4" x14ac:dyDescent="0.2">
      <c r="B274" s="5" t="s">
        <v>144</v>
      </c>
      <c r="C274" s="14">
        <v>0</v>
      </c>
      <c r="D274" s="14">
        <v>0.1</v>
      </c>
    </row>
    <row r="275" spans="2:4" x14ac:dyDescent="0.2">
      <c r="B275" s="5" t="s">
        <v>145</v>
      </c>
      <c r="C275" s="14">
        <v>0</v>
      </c>
      <c r="D275" s="14">
        <v>0.13500000000000001</v>
      </c>
    </row>
    <row r="276" spans="2:4" x14ac:dyDescent="0.2">
      <c r="B276" s="5" t="s">
        <v>146</v>
      </c>
      <c r="C276" s="14">
        <v>0</v>
      </c>
      <c r="D276" s="14">
        <v>0.17100000000000001</v>
      </c>
    </row>
    <row r="277" spans="2:4" x14ac:dyDescent="0.2">
      <c r="B277" s="5" t="s">
        <v>147</v>
      </c>
      <c r="C277" s="14">
        <v>0</v>
      </c>
      <c r="D277" s="14">
        <v>0.19</v>
      </c>
    </row>
    <row r="278" spans="2:4" x14ac:dyDescent="0.2">
      <c r="B278" s="5" t="s">
        <v>148</v>
      </c>
      <c r="C278" s="14">
        <v>0</v>
      </c>
      <c r="D278" s="14">
        <v>0.21099999999999999</v>
      </c>
    </row>
    <row r="279" spans="2:4" x14ac:dyDescent="0.2">
      <c r="B279" s="5" t="s">
        <v>149</v>
      </c>
      <c r="C279" s="14">
        <v>0</v>
      </c>
      <c r="D279" s="14">
        <v>0.22500000000000001</v>
      </c>
    </row>
    <row r="280" spans="2:4" ht="12" customHeight="1" x14ac:dyDescent="0.2">
      <c r="B280" s="5" t="s">
        <v>113</v>
      </c>
      <c r="C280" s="14">
        <v>0</v>
      </c>
      <c r="D280" s="14">
        <v>0.151</v>
      </c>
    </row>
    <row r="281" spans="2:4" ht="12" customHeight="1" x14ac:dyDescent="0.2">
      <c r="B281" s="5" t="s">
        <v>114</v>
      </c>
      <c r="C281" s="14">
        <v>0</v>
      </c>
      <c r="D281" s="14">
        <v>0.161</v>
      </c>
    </row>
    <row r="282" spans="2:4" ht="12" customHeight="1" x14ac:dyDescent="0.2">
      <c r="B282" s="5" t="s">
        <v>115</v>
      </c>
      <c r="C282" s="14">
        <v>0</v>
      </c>
      <c r="D282" s="14">
        <v>0.17799999999999999</v>
      </c>
    </row>
    <row r="283" spans="2:4" x14ac:dyDescent="0.2">
      <c r="B283" s="5" t="s">
        <v>116</v>
      </c>
      <c r="C283" s="14">
        <v>0</v>
      </c>
      <c r="D283" s="14">
        <v>0.19</v>
      </c>
    </row>
    <row r="284" spans="2:4" x14ac:dyDescent="0.2">
      <c r="B284" s="5" t="s">
        <v>117</v>
      </c>
      <c r="C284" s="14">
        <v>0</v>
      </c>
      <c r="D284" s="14">
        <v>0.218</v>
      </c>
    </row>
    <row r="285" spans="2:4" x14ac:dyDescent="0.2">
      <c r="B285" s="5" t="s">
        <v>118</v>
      </c>
      <c r="C285" s="14">
        <v>0</v>
      </c>
      <c r="D285" s="14">
        <v>0.22600000000000001</v>
      </c>
    </row>
    <row r="286" spans="2:4" x14ac:dyDescent="0.2">
      <c r="B286" s="5" t="s">
        <v>150</v>
      </c>
      <c r="C286" s="14">
        <v>0</v>
      </c>
      <c r="D286" s="14">
        <v>0.151</v>
      </c>
    </row>
    <row r="287" spans="2:4" x14ac:dyDescent="0.2">
      <c r="B287" s="5" t="s">
        <v>151</v>
      </c>
      <c r="C287" s="14">
        <v>0</v>
      </c>
      <c r="D287" s="14">
        <v>0.161</v>
      </c>
    </row>
    <row r="288" spans="2:4" x14ac:dyDescent="0.2">
      <c r="B288" s="5" t="s">
        <v>152</v>
      </c>
      <c r="C288" s="14">
        <v>0</v>
      </c>
      <c r="D288" s="14">
        <v>0.17799999999999999</v>
      </c>
    </row>
    <row r="289" spans="2:4" x14ac:dyDescent="0.2">
      <c r="B289" s="5" t="s">
        <v>153</v>
      </c>
      <c r="C289" s="14">
        <v>0</v>
      </c>
      <c r="D289" s="14">
        <v>0.19</v>
      </c>
    </row>
    <row r="290" spans="2:4" x14ac:dyDescent="0.2">
      <c r="B290" s="5" t="s">
        <v>154</v>
      </c>
      <c r="C290" s="14">
        <v>0</v>
      </c>
      <c r="D290" s="14">
        <v>0.218</v>
      </c>
    </row>
    <row r="291" spans="2:4" x14ac:dyDescent="0.2">
      <c r="B291" s="5" t="s">
        <v>155</v>
      </c>
      <c r="C291" s="14">
        <v>0</v>
      </c>
      <c r="D291" s="14">
        <v>0.22600000000000001</v>
      </c>
    </row>
    <row r="292" spans="2:4" x14ac:dyDescent="0.2">
      <c r="B292" s="5" t="s">
        <v>140</v>
      </c>
      <c r="C292" s="14">
        <v>0</v>
      </c>
      <c r="D292" s="14">
        <v>0.11600000000000001</v>
      </c>
    </row>
    <row r="293" spans="2:4" x14ac:dyDescent="0.2">
      <c r="B293" s="5" t="s">
        <v>141</v>
      </c>
      <c r="C293" s="14">
        <v>0</v>
      </c>
      <c r="D293" s="14">
        <v>0.17199999999999999</v>
      </c>
    </row>
    <row r="294" spans="2:4" x14ac:dyDescent="0.2">
      <c r="B294" s="5" t="s">
        <v>142</v>
      </c>
      <c r="C294" s="14">
        <v>0</v>
      </c>
      <c r="D294" s="14">
        <v>0.23400000000000001</v>
      </c>
    </row>
    <row r="295" spans="2:4" x14ac:dyDescent="0.2">
      <c r="B295" s="5" t="s">
        <v>143</v>
      </c>
      <c r="C295" s="14">
        <v>0</v>
      </c>
      <c r="D295" s="14">
        <v>0.34699999999999998</v>
      </c>
    </row>
    <row r="296" spans="2:4" x14ac:dyDescent="0.2">
      <c r="B296" s="22" t="s">
        <v>396</v>
      </c>
      <c r="C296" s="24">
        <v>0</v>
      </c>
      <c r="D296" s="24">
        <v>4.2000000000000003E-2</v>
      </c>
    </row>
    <row r="297" spans="2:4" x14ac:dyDescent="0.2">
      <c r="B297" s="22" t="s">
        <v>397</v>
      </c>
      <c r="C297" s="24">
        <v>0</v>
      </c>
      <c r="D297" s="24">
        <v>5.8000000000000003E-2</v>
      </c>
    </row>
    <row r="298" spans="2:4" x14ac:dyDescent="0.2">
      <c r="B298" s="22" t="s">
        <v>398</v>
      </c>
      <c r="C298" s="24">
        <v>0</v>
      </c>
      <c r="D298" s="24">
        <v>9.7000000000000003E-2</v>
      </c>
    </row>
    <row r="299" spans="2:4" ht="12" customHeight="1" x14ac:dyDescent="0.2">
      <c r="B299" s="22" t="s">
        <v>399</v>
      </c>
      <c r="C299" s="24">
        <v>0</v>
      </c>
      <c r="D299" s="24">
        <v>0.11600000000000001</v>
      </c>
    </row>
    <row r="300" spans="2:4" ht="12" customHeight="1" x14ac:dyDescent="0.2">
      <c r="B300" s="22" t="s">
        <v>400</v>
      </c>
      <c r="C300" s="24">
        <v>0</v>
      </c>
      <c r="D300" s="24">
        <v>0.161</v>
      </c>
    </row>
    <row r="301" spans="2:4" ht="12" customHeight="1" x14ac:dyDescent="0.2">
      <c r="B301" s="22" t="s">
        <v>401</v>
      </c>
      <c r="C301" s="24">
        <v>0</v>
      </c>
      <c r="D301" s="24">
        <v>0.21299999999999999</v>
      </c>
    </row>
    <row r="302" spans="2:4" x14ac:dyDescent="0.2">
      <c r="B302" s="22" t="s">
        <v>402</v>
      </c>
      <c r="C302" s="24">
        <v>0</v>
      </c>
      <c r="D302" s="24">
        <v>0.12</v>
      </c>
    </row>
    <row r="303" spans="2:4" x14ac:dyDescent="0.2">
      <c r="B303" s="22" t="s">
        <v>403</v>
      </c>
      <c r="C303" s="24">
        <v>0</v>
      </c>
      <c r="D303" s="24">
        <v>0.12</v>
      </c>
    </row>
    <row r="304" spans="2:4" x14ac:dyDescent="0.2">
      <c r="B304" s="22" t="s">
        <v>404</v>
      </c>
      <c r="C304" s="24">
        <v>0</v>
      </c>
      <c r="D304" s="24">
        <v>0.2</v>
      </c>
    </row>
    <row r="305" spans="2:4" x14ac:dyDescent="0.2">
      <c r="B305" s="22" t="s">
        <v>405</v>
      </c>
      <c r="C305" s="24">
        <v>0</v>
      </c>
      <c r="D305" s="24">
        <v>0.22</v>
      </c>
    </row>
    <row r="306" spans="2:4" x14ac:dyDescent="0.2">
      <c r="B306" s="22" t="s">
        <v>406</v>
      </c>
      <c r="C306" s="24">
        <v>0</v>
      </c>
      <c r="D306" s="24">
        <v>0.28999999999999998</v>
      </c>
    </row>
    <row r="307" spans="2:4" x14ac:dyDescent="0.2">
      <c r="B307" s="22" t="s">
        <v>407</v>
      </c>
      <c r="C307" s="24">
        <v>0</v>
      </c>
      <c r="D307" s="24">
        <v>0.32100000000000001</v>
      </c>
    </row>
    <row r="308" spans="2:4" ht="12" customHeight="1" x14ac:dyDescent="0.2">
      <c r="B308" s="22" t="s">
        <v>408</v>
      </c>
      <c r="C308" s="24">
        <v>0</v>
      </c>
      <c r="D308" s="24">
        <v>0.17</v>
      </c>
    </row>
    <row r="309" spans="2:4" ht="12" customHeight="1" x14ac:dyDescent="0.2">
      <c r="B309" s="22" t="s">
        <v>409</v>
      </c>
      <c r="C309" s="24">
        <v>0</v>
      </c>
      <c r="D309" s="24">
        <v>4.7E-2</v>
      </c>
    </row>
    <row r="310" spans="2:4" ht="12" customHeight="1" x14ac:dyDescent="0.2">
      <c r="B310" s="22" t="s">
        <v>410</v>
      </c>
      <c r="C310" s="24">
        <v>0</v>
      </c>
      <c r="D310" s="24">
        <v>6.4000000000000001E-2</v>
      </c>
    </row>
    <row r="311" spans="2:4" x14ac:dyDescent="0.2">
      <c r="B311" s="22" t="s">
        <v>411</v>
      </c>
      <c r="C311" s="24">
        <v>0</v>
      </c>
      <c r="D311" s="24">
        <v>0.113</v>
      </c>
    </row>
    <row r="312" spans="2:4" x14ac:dyDescent="0.2">
      <c r="B312" s="22" t="s">
        <v>412</v>
      </c>
      <c r="C312" s="24">
        <v>0</v>
      </c>
      <c r="D312" s="24">
        <v>0.14499999999999999</v>
      </c>
    </row>
    <row r="313" spans="2:4" x14ac:dyDescent="0.2">
      <c r="B313" s="22" t="s">
        <v>413</v>
      </c>
      <c r="C313" s="24">
        <v>0</v>
      </c>
      <c r="D313" s="24">
        <v>0.17799999999999999</v>
      </c>
    </row>
    <row r="314" spans="2:4" x14ac:dyDescent="0.2">
      <c r="B314" s="22" t="s">
        <v>414</v>
      </c>
      <c r="C314" s="24">
        <v>0</v>
      </c>
      <c r="D314" s="24">
        <v>0.105</v>
      </c>
    </row>
    <row r="315" spans="2:4" x14ac:dyDescent="0.2">
      <c r="B315" s="22" t="s">
        <v>415</v>
      </c>
      <c r="C315" s="24">
        <v>0</v>
      </c>
      <c r="D315" s="24">
        <v>0.13</v>
      </c>
    </row>
    <row r="316" spans="2:4" x14ac:dyDescent="0.2">
      <c r="B316" s="22" t="s">
        <v>416</v>
      </c>
      <c r="C316" s="24">
        <v>0</v>
      </c>
      <c r="D316" s="24">
        <v>0.20300000000000001</v>
      </c>
    </row>
    <row r="317" spans="2:4" x14ac:dyDescent="0.2">
      <c r="B317" s="22" t="s">
        <v>417</v>
      </c>
      <c r="C317" s="24">
        <v>0</v>
      </c>
      <c r="D317" s="24">
        <v>0.24299999999999999</v>
      </c>
    </row>
    <row r="318" spans="2:4" x14ac:dyDescent="0.2">
      <c r="B318" s="22" t="s">
        <v>418</v>
      </c>
      <c r="C318" s="24">
        <v>0</v>
      </c>
      <c r="D318" s="24">
        <v>0.31</v>
      </c>
    </row>
    <row r="319" spans="2:4" x14ac:dyDescent="0.2">
      <c r="B319" s="22" t="s">
        <v>419</v>
      </c>
      <c r="C319" s="24">
        <v>0</v>
      </c>
      <c r="D319" s="24">
        <v>0.124</v>
      </c>
    </row>
    <row r="320" spans="2:4" x14ac:dyDescent="0.2">
      <c r="B320" s="22" t="s">
        <v>420</v>
      </c>
      <c r="C320" s="24">
        <v>0</v>
      </c>
      <c r="D320" s="24">
        <v>0.124</v>
      </c>
    </row>
    <row r="321" spans="2:4" x14ac:dyDescent="0.2">
      <c r="B321" s="22" t="s">
        <v>421</v>
      </c>
      <c r="C321" s="24">
        <v>0</v>
      </c>
      <c r="D321" s="24">
        <v>0.13900000000000001</v>
      </c>
    </row>
    <row r="322" spans="2:4" x14ac:dyDescent="0.2">
      <c r="B322" s="22" t="s">
        <v>422</v>
      </c>
      <c r="C322" s="24">
        <v>0</v>
      </c>
      <c r="D322" s="24">
        <v>0.20499999999999999</v>
      </c>
    </row>
    <row r="323" spans="2:4" x14ac:dyDescent="0.2">
      <c r="B323" s="22" t="s">
        <v>423</v>
      </c>
      <c r="C323" s="24">
        <v>0</v>
      </c>
      <c r="D323" s="24">
        <v>0.21199999999999999</v>
      </c>
    </row>
    <row r="324" spans="2:4" x14ac:dyDescent="0.2">
      <c r="B324" s="22" t="s">
        <v>424</v>
      </c>
      <c r="C324" s="24">
        <v>0</v>
      </c>
      <c r="D324" s="24">
        <v>0.124</v>
      </c>
    </row>
    <row r="325" spans="2:4" x14ac:dyDescent="0.2">
      <c r="B325" s="22" t="s">
        <v>425</v>
      </c>
      <c r="C325" s="24">
        <v>0</v>
      </c>
      <c r="D325" s="24">
        <v>0.124</v>
      </c>
    </row>
    <row r="326" spans="2:4" x14ac:dyDescent="0.2">
      <c r="B326" s="22" t="s">
        <v>426</v>
      </c>
      <c r="C326" s="24">
        <v>0</v>
      </c>
      <c r="D326" s="24">
        <v>0.21199999999999999</v>
      </c>
    </row>
    <row r="327" spans="2:4" x14ac:dyDescent="0.2">
      <c r="B327" s="22" t="s">
        <v>427</v>
      </c>
      <c r="C327" s="24">
        <v>0</v>
      </c>
      <c r="D327" s="24">
        <v>0.28299999999999997</v>
      </c>
    </row>
    <row r="328" spans="2:4" x14ac:dyDescent="0.2">
      <c r="B328" s="22" t="s">
        <v>428</v>
      </c>
      <c r="C328" s="24">
        <v>0</v>
      </c>
      <c r="D328" s="24">
        <v>0.313</v>
      </c>
    </row>
    <row r="329" spans="2:4" x14ac:dyDescent="0.2">
      <c r="B329" s="22" t="s">
        <v>429</v>
      </c>
      <c r="C329" s="24">
        <v>0</v>
      </c>
      <c r="D329" s="24">
        <v>0.17</v>
      </c>
    </row>
    <row r="330" spans="2:4" x14ac:dyDescent="0.2">
      <c r="B330" s="22" t="s">
        <v>430</v>
      </c>
      <c r="C330" s="24">
        <v>0</v>
      </c>
      <c r="D330" s="24">
        <v>0.16400000000000001</v>
      </c>
    </row>
    <row r="331" spans="2:4" x14ac:dyDescent="0.2">
      <c r="B331" s="22" t="s">
        <v>431</v>
      </c>
      <c r="C331" s="24">
        <v>0</v>
      </c>
      <c r="D331" s="24">
        <v>7.8E-2</v>
      </c>
    </row>
    <row r="332" spans="2:4" x14ac:dyDescent="0.2">
      <c r="B332" s="22" t="s">
        <v>432</v>
      </c>
      <c r="C332" s="24">
        <v>0</v>
      </c>
      <c r="D332" s="24">
        <v>9.6000000000000002E-2</v>
      </c>
    </row>
    <row r="333" spans="2:4" x14ac:dyDescent="0.2">
      <c r="B333" s="22" t="s">
        <v>433</v>
      </c>
      <c r="C333" s="24">
        <v>0</v>
      </c>
      <c r="D333" s="24">
        <v>0.13700000000000001</v>
      </c>
    </row>
    <row r="334" spans="2:4" ht="12" customHeight="1" x14ac:dyDescent="0.2">
      <c r="B334" s="22" t="s">
        <v>434</v>
      </c>
      <c r="C334" s="24">
        <v>0</v>
      </c>
      <c r="D334" s="24">
        <v>0.18</v>
      </c>
    </row>
    <row r="335" spans="2:4" ht="12" customHeight="1" x14ac:dyDescent="0.2">
      <c r="B335" s="22" t="s">
        <v>435</v>
      </c>
      <c r="C335" s="24">
        <v>0</v>
      </c>
      <c r="D335" s="24">
        <v>0.224</v>
      </c>
    </row>
    <row r="336" spans="2:4" x14ac:dyDescent="0.2">
      <c r="B336" s="22" t="s">
        <v>436</v>
      </c>
      <c r="C336" s="24">
        <v>0</v>
      </c>
      <c r="D336" s="24">
        <v>0.12</v>
      </c>
    </row>
    <row r="337" spans="2:4" x14ac:dyDescent="0.2">
      <c r="B337" s="22" t="s">
        <v>437</v>
      </c>
      <c r="C337" s="24">
        <v>0</v>
      </c>
      <c r="D337" s="24">
        <v>0.12</v>
      </c>
    </row>
    <row r="338" spans="2:4" x14ac:dyDescent="0.2">
      <c r="B338" s="22" t="s">
        <v>438</v>
      </c>
      <c r="C338" s="24">
        <v>0</v>
      </c>
      <c r="D338" s="24">
        <v>0.2</v>
      </c>
    </row>
    <row r="339" spans="2:4" x14ac:dyDescent="0.2">
      <c r="B339" s="22" t="s">
        <v>439</v>
      </c>
      <c r="C339" s="24">
        <v>0</v>
      </c>
      <c r="D339" s="24">
        <v>0.22</v>
      </c>
    </row>
    <row r="340" spans="2:4" x14ac:dyDescent="0.2">
      <c r="B340" s="22" t="s">
        <v>440</v>
      </c>
      <c r="C340" s="24">
        <v>0</v>
      </c>
      <c r="D340" s="24">
        <v>0.28999999999999998</v>
      </c>
    </row>
    <row r="341" spans="2:4" x14ac:dyDescent="0.2">
      <c r="B341" s="22" t="s">
        <v>441</v>
      </c>
      <c r="C341" s="24">
        <v>0</v>
      </c>
      <c r="D341" s="24">
        <v>0.14799999999999999</v>
      </c>
    </row>
    <row r="342" spans="2:4" x14ac:dyDescent="0.2">
      <c r="B342" s="22" t="s">
        <v>442</v>
      </c>
      <c r="C342" s="24">
        <v>0</v>
      </c>
      <c r="D342" s="24">
        <v>0.28000000000000003</v>
      </c>
    </row>
    <row r="343" spans="2:4" x14ac:dyDescent="0.2">
      <c r="B343" s="22" t="s">
        <v>443</v>
      </c>
      <c r="C343" s="24">
        <v>0</v>
      </c>
      <c r="D343" s="24">
        <v>0.36</v>
      </c>
    </row>
    <row r="344" spans="2:4" x14ac:dyDescent="0.2">
      <c r="B344" s="22" t="s">
        <v>444</v>
      </c>
      <c r="C344" s="24">
        <v>0</v>
      </c>
      <c r="D344" s="24">
        <v>0.39700000000000002</v>
      </c>
    </row>
    <row r="345" spans="2:4" x14ac:dyDescent="0.2">
      <c r="B345" s="22"/>
      <c r="C345" s="24"/>
      <c r="D345" s="24"/>
    </row>
    <row r="346" spans="2:4" x14ac:dyDescent="0.2">
      <c r="B346" s="22"/>
      <c r="C346" s="24"/>
      <c r="D346" s="24"/>
    </row>
    <row r="347" spans="2:4" x14ac:dyDescent="0.2">
      <c r="B347" s="22"/>
      <c r="C347" s="24"/>
      <c r="D347" s="24"/>
    </row>
    <row r="348" spans="2:4" x14ac:dyDescent="0.2">
      <c r="B348" s="22"/>
      <c r="C348" s="24"/>
      <c r="D348" s="24"/>
    </row>
    <row r="349" spans="2:4" x14ac:dyDescent="0.2">
      <c r="B349" s="22"/>
      <c r="C349" s="24"/>
      <c r="D349" s="24"/>
    </row>
    <row r="350" spans="2:4" x14ac:dyDescent="0.2">
      <c r="B350" s="22"/>
      <c r="C350" s="24"/>
      <c r="D350" s="24"/>
    </row>
    <row r="351" spans="2:4" x14ac:dyDescent="0.2">
      <c r="B351" s="22"/>
      <c r="C351" s="24"/>
      <c r="D351" s="24"/>
    </row>
    <row r="352" spans="2:4" x14ac:dyDescent="0.2">
      <c r="B352" s="22"/>
      <c r="C352" s="24"/>
      <c r="D352" s="24"/>
    </row>
    <row r="354" spans="2:4" ht="15.75" x14ac:dyDescent="0.25">
      <c r="B354" s="17" t="s">
        <v>46</v>
      </c>
      <c r="C354" s="18"/>
      <c r="D354" s="19"/>
    </row>
    <row r="355" spans="2:4" x14ac:dyDescent="0.2">
      <c r="B355" s="21" t="s">
        <v>24</v>
      </c>
      <c r="C355" s="23" t="s">
        <v>2</v>
      </c>
      <c r="D355" s="23" t="s">
        <v>3</v>
      </c>
    </row>
    <row r="356" spans="2:4" x14ac:dyDescent="0.2">
      <c r="B356" s="5" t="s">
        <v>126</v>
      </c>
      <c r="C356" s="14">
        <v>0</v>
      </c>
      <c r="D356" s="14">
        <v>8.6999999999999994E-2</v>
      </c>
    </row>
    <row r="357" spans="2:4" x14ac:dyDescent="0.2">
      <c r="B357" s="5" t="s">
        <v>119</v>
      </c>
      <c r="C357" s="14">
        <v>0</v>
      </c>
      <c r="D357" s="14">
        <v>0.03</v>
      </c>
    </row>
    <row r="358" spans="2:4" x14ac:dyDescent="0.2">
      <c r="B358" s="5" t="s">
        <v>131</v>
      </c>
      <c r="C358" s="14">
        <v>0</v>
      </c>
      <c r="D358" s="14">
        <v>1.7999999999999999E-2</v>
      </c>
    </row>
    <row r="359" spans="2:4" x14ac:dyDescent="0.2">
      <c r="B359" s="22" t="s">
        <v>445</v>
      </c>
      <c r="C359" s="24">
        <v>0</v>
      </c>
      <c r="D359" s="24">
        <v>2.9000000000000001E-2</v>
      </c>
    </row>
    <row r="360" spans="2:4" x14ac:dyDescent="0.2">
      <c r="B360" s="22" t="s">
        <v>453</v>
      </c>
      <c r="C360" s="24">
        <v>0</v>
      </c>
      <c r="D360" s="24">
        <v>9.9400000000000002E-2</v>
      </c>
    </row>
    <row r="361" spans="2:4" x14ac:dyDescent="0.2">
      <c r="B361" s="22" t="s">
        <v>454</v>
      </c>
      <c r="C361" s="24">
        <v>0</v>
      </c>
      <c r="D361" s="24">
        <v>0.15579999999999999</v>
      </c>
    </row>
    <row r="362" spans="2:4" x14ac:dyDescent="0.2">
      <c r="B362" s="22" t="s">
        <v>455</v>
      </c>
      <c r="C362" s="24">
        <v>0</v>
      </c>
      <c r="D362" s="24">
        <v>0.10009999999999999</v>
      </c>
    </row>
    <row r="363" spans="2:4" x14ac:dyDescent="0.2">
      <c r="B363" s="22" t="s">
        <v>456</v>
      </c>
      <c r="C363" s="24">
        <v>0</v>
      </c>
      <c r="D363" s="24">
        <v>0.15720000000000001</v>
      </c>
    </row>
    <row r="364" spans="2:4" x14ac:dyDescent="0.2">
      <c r="B364" s="22" t="s">
        <v>446</v>
      </c>
      <c r="C364" s="24">
        <v>0</v>
      </c>
      <c r="D364" s="24">
        <v>2.9000000000000001E-2</v>
      </c>
    </row>
    <row r="365" spans="2:4" x14ac:dyDescent="0.2">
      <c r="B365" s="22" t="s">
        <v>457</v>
      </c>
      <c r="C365" s="24">
        <v>0</v>
      </c>
      <c r="D365" s="24">
        <v>9.9400000000000002E-2</v>
      </c>
    </row>
    <row r="366" spans="2:4" x14ac:dyDescent="0.2">
      <c r="B366" s="22" t="s">
        <v>458</v>
      </c>
      <c r="C366" s="24">
        <v>0</v>
      </c>
      <c r="D366" s="24">
        <v>0.15579999999999999</v>
      </c>
    </row>
    <row r="367" spans="2:4" x14ac:dyDescent="0.2">
      <c r="B367" s="22" t="s">
        <v>459</v>
      </c>
      <c r="C367" s="24">
        <v>0</v>
      </c>
      <c r="D367" s="24">
        <v>0.10009999999999999</v>
      </c>
    </row>
    <row r="368" spans="2:4" x14ac:dyDescent="0.2">
      <c r="B368" s="22" t="s">
        <v>460</v>
      </c>
      <c r="C368" s="24">
        <v>0</v>
      </c>
      <c r="D368" s="24">
        <v>0.15720000000000001</v>
      </c>
    </row>
    <row r="369" spans="2:4" x14ac:dyDescent="0.2">
      <c r="B369" s="22"/>
      <c r="C369" s="24"/>
      <c r="D369" s="24"/>
    </row>
    <row r="370" spans="2:4" x14ac:dyDescent="0.2">
      <c r="B370" s="22"/>
      <c r="C370" s="24"/>
      <c r="D370" s="24"/>
    </row>
    <row r="371" spans="2:4" x14ac:dyDescent="0.2">
      <c r="B371" s="22"/>
      <c r="C371" s="24"/>
      <c r="D371" s="24"/>
    </row>
    <row r="372" spans="2:4" x14ac:dyDescent="0.2">
      <c r="B372" s="22"/>
      <c r="C372" s="24"/>
      <c r="D372" s="24"/>
    </row>
    <row r="373" spans="2:4" x14ac:dyDescent="0.2">
      <c r="B373" s="22"/>
      <c r="C373" s="24"/>
      <c r="D373" s="24"/>
    </row>
    <row r="374" spans="2:4" x14ac:dyDescent="0.2">
      <c r="B374" s="22"/>
      <c r="C374" s="24"/>
      <c r="D374" s="24"/>
    </row>
    <row r="375" spans="2:4" x14ac:dyDescent="0.2">
      <c r="B375" s="22"/>
      <c r="C375" s="24"/>
      <c r="D375" s="24"/>
    </row>
    <row r="376" spans="2:4" x14ac:dyDescent="0.2">
      <c r="B376" s="22"/>
      <c r="C376" s="24"/>
      <c r="D376" s="24"/>
    </row>
    <row r="377" spans="2:4" x14ac:dyDescent="0.2">
      <c r="B377" s="22"/>
      <c r="C377" s="24"/>
      <c r="D377" s="24"/>
    </row>
    <row r="378" spans="2:4" x14ac:dyDescent="0.2">
      <c r="B378" s="22"/>
      <c r="C378" s="24"/>
      <c r="D378" s="24"/>
    </row>
    <row r="379" spans="2:4" x14ac:dyDescent="0.2">
      <c r="B379" s="22"/>
      <c r="C379" s="24"/>
      <c r="D379" s="24"/>
    </row>
    <row r="380" spans="2:4" x14ac:dyDescent="0.2">
      <c r="B380" s="22"/>
      <c r="C380" s="24"/>
      <c r="D380" s="24"/>
    </row>
    <row r="381" spans="2:4" x14ac:dyDescent="0.2">
      <c r="B381" s="22"/>
      <c r="C381" s="24"/>
      <c r="D381" s="24"/>
    </row>
    <row r="382" spans="2:4" x14ac:dyDescent="0.2">
      <c r="B382" s="22"/>
      <c r="C382" s="24"/>
      <c r="D382" s="24"/>
    </row>
    <row r="383" spans="2:4" x14ac:dyDescent="0.2">
      <c r="B383" s="22"/>
      <c r="C383" s="24"/>
      <c r="D383" s="24"/>
    </row>
    <row r="384" spans="2:4" x14ac:dyDescent="0.2">
      <c r="B384" s="22"/>
      <c r="C384" s="24"/>
      <c r="D384" s="24"/>
    </row>
    <row r="385" spans="2:4" x14ac:dyDescent="0.2">
      <c r="B385" s="22"/>
      <c r="C385" s="24"/>
      <c r="D385" s="24"/>
    </row>
    <row r="386" spans="2:4" x14ac:dyDescent="0.2">
      <c r="B386" s="22"/>
      <c r="C386" s="24"/>
      <c r="D386" s="24"/>
    </row>
    <row r="387" spans="2:4" x14ac:dyDescent="0.2">
      <c r="B387" s="22"/>
      <c r="C387" s="24"/>
      <c r="D387" s="24"/>
    </row>
    <row r="388" spans="2:4" x14ac:dyDescent="0.2">
      <c r="B388" s="22"/>
      <c r="C388" s="24"/>
      <c r="D388" s="24"/>
    </row>
    <row r="389" spans="2:4" x14ac:dyDescent="0.2">
      <c r="B389" s="22"/>
      <c r="C389" s="24"/>
      <c r="D389" s="24"/>
    </row>
    <row r="390" spans="2:4" x14ac:dyDescent="0.2">
      <c r="B390" s="22"/>
      <c r="C390" s="24"/>
      <c r="D390" s="24"/>
    </row>
    <row r="392" spans="2:4" ht="15.75" x14ac:dyDescent="0.25">
      <c r="B392" s="17" t="s">
        <v>121</v>
      </c>
      <c r="C392" s="18"/>
      <c r="D392" s="19"/>
    </row>
    <row r="393" spans="2:4" x14ac:dyDescent="0.2">
      <c r="B393" s="21" t="s">
        <v>24</v>
      </c>
      <c r="C393" s="23" t="s">
        <v>2</v>
      </c>
      <c r="D393" s="23" t="s">
        <v>3</v>
      </c>
    </row>
    <row r="394" spans="2:4" x14ac:dyDescent="0.2">
      <c r="B394" s="5" t="s">
        <v>535</v>
      </c>
      <c r="C394" s="14">
        <v>0</v>
      </c>
      <c r="D394" s="14">
        <v>1.6400000000000001E-2</v>
      </c>
    </row>
    <row r="395" spans="2:4" x14ac:dyDescent="0.2">
      <c r="B395" s="5" t="s">
        <v>125</v>
      </c>
      <c r="C395" s="14">
        <v>0</v>
      </c>
      <c r="D395" s="14">
        <v>1.4999999999999999E-2</v>
      </c>
    </row>
    <row r="396" spans="2:4" x14ac:dyDescent="0.2">
      <c r="B396" s="22" t="s">
        <v>536</v>
      </c>
      <c r="C396" s="24">
        <v>0</v>
      </c>
      <c r="D396" s="24">
        <v>1.7999999999999999E-2</v>
      </c>
    </row>
    <row r="397" spans="2:4" x14ac:dyDescent="0.2">
      <c r="B397" s="22" t="s">
        <v>537</v>
      </c>
      <c r="C397" s="24">
        <v>0</v>
      </c>
      <c r="D397" s="24">
        <v>1.7999999999999999E-2</v>
      </c>
    </row>
    <row r="399" spans="2:4" ht="15.75" x14ac:dyDescent="0.25">
      <c r="B399" s="17" t="s">
        <v>282</v>
      </c>
      <c r="C399" s="18"/>
      <c r="D399" s="19"/>
    </row>
    <row r="400" spans="2:4" x14ac:dyDescent="0.2">
      <c r="B400" s="21" t="s">
        <v>24</v>
      </c>
      <c r="C400" s="23" t="s">
        <v>2</v>
      </c>
      <c r="D400" s="23" t="s">
        <v>3</v>
      </c>
    </row>
    <row r="401" spans="2:4" x14ac:dyDescent="0.2">
      <c r="B401" s="5" t="s">
        <v>538</v>
      </c>
      <c r="C401" s="14">
        <v>0</v>
      </c>
      <c r="D401" s="14">
        <v>0.02</v>
      </c>
    </row>
    <row r="402" spans="2:4" x14ac:dyDescent="0.2">
      <c r="B402" s="5" t="s">
        <v>539</v>
      </c>
      <c r="C402" s="14">
        <v>0</v>
      </c>
      <c r="D402" s="14">
        <v>0.02</v>
      </c>
    </row>
    <row r="403" spans="2:4" x14ac:dyDescent="0.2">
      <c r="B403" s="5" t="s">
        <v>540</v>
      </c>
      <c r="C403" s="14">
        <v>0</v>
      </c>
      <c r="D403" s="14">
        <v>0.02</v>
      </c>
    </row>
    <row r="404" spans="2:4" x14ac:dyDescent="0.2">
      <c r="B404" s="5" t="s">
        <v>541</v>
      </c>
      <c r="C404" s="14">
        <v>0</v>
      </c>
      <c r="D404" s="14">
        <v>0.06</v>
      </c>
    </row>
    <row r="405" spans="2:4" x14ac:dyDescent="0.2">
      <c r="B405" s="5" t="s">
        <v>542</v>
      </c>
      <c r="C405" s="14">
        <v>0</v>
      </c>
      <c r="D405" s="14">
        <v>0.06</v>
      </c>
    </row>
    <row r="406" spans="2:4" x14ac:dyDescent="0.2">
      <c r="B406" s="5" t="s">
        <v>543</v>
      </c>
      <c r="C406" s="14">
        <v>0</v>
      </c>
      <c r="D406" s="14">
        <v>0.06</v>
      </c>
    </row>
    <row r="407" spans="2:4" x14ac:dyDescent="0.2">
      <c r="B407" s="25" t="s">
        <v>544</v>
      </c>
      <c r="C407" s="14">
        <v>0</v>
      </c>
      <c r="D407" s="14">
        <v>1.2</v>
      </c>
    </row>
    <row r="408" spans="2:4" x14ac:dyDescent="0.2">
      <c r="B408" s="25" t="s">
        <v>545</v>
      </c>
      <c r="C408" s="14">
        <v>0</v>
      </c>
      <c r="D408" s="14">
        <v>1.9</v>
      </c>
    </row>
    <row r="409" spans="2:4" x14ac:dyDescent="0.2">
      <c r="B409" s="25" t="s">
        <v>493</v>
      </c>
      <c r="C409" s="14">
        <v>0</v>
      </c>
      <c r="D409" s="14">
        <v>0.54</v>
      </c>
    </row>
    <row r="410" spans="2:4" x14ac:dyDescent="0.2">
      <c r="B410" s="25" t="s">
        <v>494</v>
      </c>
      <c r="C410" s="14">
        <v>0</v>
      </c>
      <c r="D410" s="14">
        <v>0.35</v>
      </c>
    </row>
    <row r="411" spans="2:4" x14ac:dyDescent="0.2">
      <c r="B411" s="25" t="s">
        <v>495</v>
      </c>
      <c r="C411" s="14">
        <v>0</v>
      </c>
      <c r="D411" s="14">
        <v>0.22</v>
      </c>
    </row>
    <row r="412" spans="2:4" x14ac:dyDescent="0.2">
      <c r="B412" s="25" t="s">
        <v>496</v>
      </c>
      <c r="C412" s="14">
        <v>0</v>
      </c>
      <c r="D412" s="14">
        <v>0.5</v>
      </c>
    </row>
    <row r="413" spans="2:4" x14ac:dyDescent="0.2">
      <c r="B413" s="25" t="s">
        <v>497</v>
      </c>
      <c r="C413" s="14">
        <v>0</v>
      </c>
      <c r="D413" s="14">
        <v>1.1000000000000001</v>
      </c>
    </row>
    <row r="415" spans="2:4" ht="15.75" x14ac:dyDescent="0.25">
      <c r="B415" s="20" t="s">
        <v>47</v>
      </c>
      <c r="C415" s="20"/>
      <c r="D415" s="20"/>
    </row>
    <row r="416" spans="2:4" x14ac:dyDescent="0.2">
      <c r="B416" s="135"/>
      <c r="C416" s="135"/>
      <c r="D416" s="135"/>
    </row>
    <row r="417" spans="2:4" x14ac:dyDescent="0.2">
      <c r="B417" s="21" t="s">
        <v>24</v>
      </c>
      <c r="C417" s="23" t="s">
        <v>2</v>
      </c>
      <c r="D417" s="23" t="s">
        <v>3</v>
      </c>
    </row>
    <row r="418" spans="2:4" x14ac:dyDescent="0.2">
      <c r="B418" s="5" t="s">
        <v>279</v>
      </c>
      <c r="C418" s="14">
        <v>5.0000000000000001E-3</v>
      </c>
      <c r="D418" s="14">
        <v>0.05</v>
      </c>
    </row>
    <row r="419" spans="2:4" x14ac:dyDescent="0.2">
      <c r="B419" s="5" t="s">
        <v>284</v>
      </c>
      <c r="C419" s="14">
        <v>5.0000000000000001E-3</v>
      </c>
      <c r="D419" s="14">
        <v>0.1</v>
      </c>
    </row>
    <row r="420" spans="2:4" x14ac:dyDescent="0.2">
      <c r="B420" s="5" t="s">
        <v>285</v>
      </c>
      <c r="C420" s="14">
        <v>4.8999999999999998E-3</v>
      </c>
      <c r="D420" s="14">
        <v>0.05</v>
      </c>
    </row>
    <row r="421" spans="2:4" x14ac:dyDescent="0.2">
      <c r="B421" s="5" t="s">
        <v>280</v>
      </c>
      <c r="C421" s="14">
        <v>8.5000000000000006E-3</v>
      </c>
      <c r="D421" s="14">
        <v>0.05</v>
      </c>
    </row>
    <row r="422" spans="2:4" x14ac:dyDescent="0.2">
      <c r="B422" s="5" t="s">
        <v>281</v>
      </c>
      <c r="C422" s="14">
        <v>1.6000000000000001E-3</v>
      </c>
      <c r="D422" s="14">
        <v>1.6000000000000001E-3</v>
      </c>
    </row>
    <row r="423" spans="2:4" x14ac:dyDescent="0.2">
      <c r="B423" s="5" t="s">
        <v>463</v>
      </c>
      <c r="C423" s="14">
        <v>3.0000000000000001E-3</v>
      </c>
      <c r="D423" s="14">
        <v>8.0000000000000002E-3</v>
      </c>
    </row>
    <row r="424" spans="2:4" x14ac:dyDescent="0.2">
      <c r="B424" s="5" t="s">
        <v>464</v>
      </c>
      <c r="C424" s="14">
        <v>1.4999999999999999E-2</v>
      </c>
      <c r="D424" s="14">
        <v>0.06</v>
      </c>
    </row>
    <row r="425" spans="2:4" x14ac:dyDescent="0.2">
      <c r="B425" s="5" t="s">
        <v>466</v>
      </c>
      <c r="C425" s="14">
        <v>4.0000000000000001E-3</v>
      </c>
      <c r="D425" s="14">
        <v>0.03</v>
      </c>
    </row>
    <row r="426" spans="2:4" x14ac:dyDescent="0.2">
      <c r="B426" s="5" t="s">
        <v>546</v>
      </c>
      <c r="C426" s="14">
        <v>5.4999999999999997E-3</v>
      </c>
      <c r="D426" s="14">
        <v>4.2000000000000003E-2</v>
      </c>
    </row>
    <row r="427" spans="2:4" x14ac:dyDescent="0.2">
      <c r="B427" s="5" t="s">
        <v>498</v>
      </c>
      <c r="C427" s="14">
        <v>4.1000000000000003E-3</v>
      </c>
      <c r="D427" s="14">
        <v>0.15659999999999999</v>
      </c>
    </row>
    <row r="428" spans="2:4" x14ac:dyDescent="0.2">
      <c r="B428" s="5" t="s">
        <v>547</v>
      </c>
      <c r="C428" s="14">
        <v>6.0000000000000001E-3</v>
      </c>
      <c r="D428" s="14">
        <v>0.155</v>
      </c>
    </row>
    <row r="429" spans="2:4" x14ac:dyDescent="0.2">
      <c r="B429" s="5" t="s">
        <v>465</v>
      </c>
      <c r="C429" s="14">
        <v>0.03</v>
      </c>
      <c r="D429" s="14">
        <v>0.06</v>
      </c>
    </row>
    <row r="430" spans="2:4" x14ac:dyDescent="0.2">
      <c r="B430" s="5" t="s">
        <v>548</v>
      </c>
      <c r="C430" s="14">
        <v>4.4999999999999998E-2</v>
      </c>
      <c r="D430" s="14">
        <v>0.09</v>
      </c>
    </row>
    <row r="432" spans="2:4" ht="15.75" x14ac:dyDescent="0.25">
      <c r="B432" s="17" t="s">
        <v>283</v>
      </c>
      <c r="C432" s="18"/>
      <c r="D432" s="19"/>
    </row>
    <row r="433" spans="2:4" x14ac:dyDescent="0.2">
      <c r="B433" s="21" t="s">
        <v>24</v>
      </c>
      <c r="C433" s="23" t="s">
        <v>2</v>
      </c>
      <c r="D433" s="23" t="s">
        <v>3</v>
      </c>
    </row>
    <row r="434" spans="2:4" x14ac:dyDescent="0.2">
      <c r="B434" s="5" t="s">
        <v>278</v>
      </c>
      <c r="C434" s="14">
        <v>1.2999999999999999E-2</v>
      </c>
      <c r="D434" s="14">
        <v>0.06</v>
      </c>
    </row>
    <row r="435" spans="2:4" x14ac:dyDescent="0.2">
      <c r="B435" s="5" t="s">
        <v>499</v>
      </c>
      <c r="C435" s="14">
        <v>6.0000000000000002E-5</v>
      </c>
      <c r="D435" s="14">
        <v>0.08</v>
      </c>
    </row>
    <row r="436" spans="2:4" x14ac:dyDescent="0.2">
      <c r="B436" s="5" t="s">
        <v>549</v>
      </c>
      <c r="C436" s="14">
        <v>5.0000000000000001E-3</v>
      </c>
      <c r="D436" s="14">
        <v>0.15</v>
      </c>
    </row>
    <row r="437" spans="2:4" x14ac:dyDescent="0.2">
      <c r="B437" s="5" t="s">
        <v>550</v>
      </c>
      <c r="C437" s="14">
        <v>5.0000000000000001E-3</v>
      </c>
      <c r="D437" s="14">
        <v>0.15</v>
      </c>
    </row>
    <row r="438" spans="2:4" x14ac:dyDescent="0.2">
      <c r="B438" s="5" t="s">
        <v>500</v>
      </c>
      <c r="C438" s="14">
        <v>6.0000000000000002E-5</v>
      </c>
      <c r="D438" s="14">
        <v>0.15</v>
      </c>
    </row>
    <row r="439" spans="2:4" x14ac:dyDescent="0.2">
      <c r="B439" s="5" t="s">
        <v>501</v>
      </c>
      <c r="C439" s="14">
        <v>4.5000000000000003E-5</v>
      </c>
      <c r="D439" s="14">
        <v>0.16</v>
      </c>
    </row>
    <row r="440" spans="2:4" x14ac:dyDescent="0.2">
      <c r="B440" s="5" t="s">
        <v>551</v>
      </c>
      <c r="C440" s="14">
        <v>4.5000000000000003E-5</v>
      </c>
      <c r="D440" s="14">
        <v>0.16</v>
      </c>
    </row>
    <row r="442" spans="2:4" ht="15.75" x14ac:dyDescent="0.25">
      <c r="B442" s="17" t="s">
        <v>314</v>
      </c>
      <c r="C442" s="18"/>
      <c r="D442" s="19"/>
    </row>
    <row r="443" spans="2:4" x14ac:dyDescent="0.2">
      <c r="B443" s="21" t="s">
        <v>24</v>
      </c>
      <c r="C443" s="23" t="s">
        <v>2</v>
      </c>
      <c r="D443" s="23" t="s">
        <v>3</v>
      </c>
    </row>
    <row r="444" spans="2:4" x14ac:dyDescent="0.2">
      <c r="B444" s="136" t="s">
        <v>447</v>
      </c>
      <c r="C444" s="137">
        <v>0.01</v>
      </c>
      <c r="D444" s="138">
        <v>0.215</v>
      </c>
    </row>
    <row r="445" spans="2:4" x14ac:dyDescent="0.2">
      <c r="B445" s="139" t="s">
        <v>448</v>
      </c>
      <c r="C445" s="140">
        <v>0.01</v>
      </c>
      <c r="D445" s="13">
        <v>0.13500000000000001</v>
      </c>
    </row>
    <row r="446" spans="2:4" x14ac:dyDescent="0.2">
      <c r="B446" s="22" t="s">
        <v>449</v>
      </c>
      <c r="C446" s="24">
        <v>1.4999999999999999E-2</v>
      </c>
      <c r="D446" s="24">
        <v>0.21</v>
      </c>
    </row>
  </sheetData>
  <mergeCells count="4">
    <mergeCell ref="B1:D1"/>
    <mergeCell ref="B2:D2"/>
    <mergeCell ref="B203:D203"/>
    <mergeCell ref="B204:D204"/>
  </mergeCells>
  <phoneticPr fontId="0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5"/>
  <sheetViews>
    <sheetView workbookViewId="0">
      <selection activeCell="C4" sqref="C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174" t="s">
        <v>286</v>
      </c>
      <c r="C1" s="175"/>
      <c r="D1" s="176"/>
      <c r="E1" s="1"/>
    </row>
    <row r="2" spans="1:5" ht="12" customHeight="1" x14ac:dyDescent="0.25">
      <c r="A2" s="1"/>
      <c r="B2" s="8"/>
      <c r="C2" s="7"/>
      <c r="D2" s="9"/>
      <c r="E2" s="1"/>
    </row>
    <row r="3" spans="1:5" ht="12" customHeight="1" x14ac:dyDescent="0.25">
      <c r="A3" s="1"/>
      <c r="B3" s="10" t="s">
        <v>24</v>
      </c>
      <c r="C3" s="11" t="s">
        <v>2</v>
      </c>
      <c r="D3" s="12" t="s">
        <v>3</v>
      </c>
      <c r="E3" s="1"/>
    </row>
    <row r="4" spans="1:5" ht="12" customHeight="1" x14ac:dyDescent="0.25">
      <c r="A4" s="1"/>
      <c r="B4" s="15" t="s">
        <v>49</v>
      </c>
      <c r="C4" s="15"/>
      <c r="D4" s="15"/>
      <c r="E4" s="1"/>
    </row>
    <row r="5" spans="1:5" ht="12" customHeight="1" x14ac:dyDescent="0.25">
      <c r="A5" s="1"/>
      <c r="B5" s="15" t="s">
        <v>50</v>
      </c>
      <c r="C5" s="15"/>
      <c r="D5" s="15"/>
      <c r="E5" s="1"/>
    </row>
    <row r="6" spans="1:5" ht="12" customHeight="1" x14ac:dyDescent="0.25">
      <c r="A6" s="1"/>
      <c r="B6" s="15" t="s">
        <v>51</v>
      </c>
      <c r="C6" s="15"/>
      <c r="D6" s="15"/>
      <c r="E6" s="1"/>
    </row>
    <row r="7" spans="1:5" ht="12" customHeight="1" x14ac:dyDescent="0.25">
      <c r="A7" s="1"/>
      <c r="B7" s="15" t="s">
        <v>52</v>
      </c>
      <c r="C7" s="15"/>
      <c r="D7" s="15"/>
      <c r="E7" s="1"/>
    </row>
    <row r="8" spans="1:5" ht="12" customHeight="1" x14ac:dyDescent="0.25">
      <c r="A8" s="1"/>
      <c r="B8" s="15" t="s">
        <v>53</v>
      </c>
      <c r="C8" s="15"/>
      <c r="D8" s="15"/>
      <c r="E8" s="1"/>
    </row>
    <row r="9" spans="1:5" ht="12" customHeight="1" x14ac:dyDescent="0.25">
      <c r="A9" s="1"/>
      <c r="B9" s="15" t="s">
        <v>54</v>
      </c>
      <c r="C9" s="15"/>
      <c r="D9" s="15"/>
      <c r="E9" s="1"/>
    </row>
    <row r="10" spans="1:5" ht="12" customHeight="1" x14ac:dyDescent="0.25">
      <c r="A10" s="1"/>
      <c r="B10" s="15" t="s">
        <v>55</v>
      </c>
      <c r="C10" s="15"/>
      <c r="D10" s="15"/>
      <c r="E10" s="1"/>
    </row>
    <row r="11" spans="1:5" ht="12" customHeight="1" x14ac:dyDescent="0.25">
      <c r="A11" s="1"/>
      <c r="B11" s="15" t="s">
        <v>56</v>
      </c>
      <c r="C11" s="15"/>
      <c r="D11" s="15"/>
      <c r="E11" s="1"/>
    </row>
    <row r="12" spans="1:5" ht="12" customHeight="1" x14ac:dyDescent="0.25">
      <c r="A12" s="1"/>
      <c r="B12" s="15" t="s">
        <v>57</v>
      </c>
      <c r="C12" s="15"/>
      <c r="D12" s="15"/>
      <c r="E12" s="1"/>
    </row>
    <row r="13" spans="1:5" ht="12" customHeight="1" x14ac:dyDescent="0.25">
      <c r="A13" s="1"/>
      <c r="B13" s="15" t="s">
        <v>58</v>
      </c>
      <c r="C13" s="15"/>
      <c r="D13" s="15"/>
      <c r="E13" s="1"/>
    </row>
    <row r="14" spans="1:5" ht="12" customHeight="1" x14ac:dyDescent="0.25">
      <c r="A14" s="1"/>
      <c r="B14" s="15" t="s">
        <v>59</v>
      </c>
      <c r="C14" s="15"/>
      <c r="D14" s="15"/>
      <c r="E14" s="1"/>
    </row>
    <row r="15" spans="1:5" ht="12" customHeight="1" x14ac:dyDescent="0.25">
      <c r="A15" s="1"/>
      <c r="B15" s="15" t="s">
        <v>60</v>
      </c>
      <c r="C15" s="15"/>
      <c r="D15" s="15"/>
      <c r="E15" s="1"/>
    </row>
    <row r="16" spans="1:5" ht="12" customHeight="1" x14ac:dyDescent="0.25">
      <c r="A16" s="1"/>
      <c r="B16" s="15" t="s">
        <v>61</v>
      </c>
      <c r="C16" s="15"/>
      <c r="D16" s="15"/>
      <c r="E16" s="1"/>
    </row>
    <row r="17" spans="1:5" ht="12" customHeight="1" x14ac:dyDescent="0.25">
      <c r="A17" s="1"/>
      <c r="B17" s="15" t="s">
        <v>62</v>
      </c>
      <c r="C17" s="15"/>
      <c r="D17" s="15"/>
      <c r="E17" s="1"/>
    </row>
    <row r="18" spans="1:5" ht="12" customHeight="1" x14ac:dyDescent="0.25">
      <c r="A18" s="1"/>
      <c r="B18" s="15" t="s">
        <v>63</v>
      </c>
      <c r="C18" s="15"/>
      <c r="D18" s="15"/>
      <c r="E18" s="1"/>
    </row>
    <row r="19" spans="1:5" ht="12" customHeight="1" x14ac:dyDescent="0.25">
      <c r="A19" s="1"/>
      <c r="B19" s="15" t="s">
        <v>64</v>
      </c>
      <c r="C19" s="15"/>
      <c r="D19" s="15"/>
      <c r="E19" s="1"/>
    </row>
    <row r="20" spans="1:5" ht="12" customHeight="1" x14ac:dyDescent="0.25">
      <c r="A20" s="1"/>
      <c r="B20" s="15" t="s">
        <v>65</v>
      </c>
      <c r="C20" s="15"/>
      <c r="D20" s="15"/>
      <c r="E20" s="1"/>
    </row>
    <row r="21" spans="1:5" ht="12" customHeight="1" x14ac:dyDescent="0.25">
      <c r="A21" s="1"/>
      <c r="B21" s="15" t="s">
        <v>66</v>
      </c>
      <c r="C21" s="15"/>
      <c r="D21" s="15"/>
      <c r="E21" s="1"/>
    </row>
    <row r="22" spans="1:5" ht="12" customHeight="1" x14ac:dyDescent="0.25">
      <c r="A22" s="1"/>
      <c r="B22" s="15" t="s">
        <v>67</v>
      </c>
      <c r="C22" s="15"/>
      <c r="D22" s="15"/>
      <c r="E22" s="1"/>
    </row>
    <row r="23" spans="1:5" ht="12" customHeight="1" x14ac:dyDescent="0.25">
      <c r="A23" s="1"/>
      <c r="B23" s="15" t="s">
        <v>68</v>
      </c>
      <c r="C23" s="15"/>
      <c r="D23" s="15"/>
      <c r="E23" s="1"/>
    </row>
    <row r="24" spans="1:5" ht="12" customHeight="1" x14ac:dyDescent="0.25">
      <c r="A24" s="1"/>
      <c r="B24" s="15" t="s">
        <v>69</v>
      </c>
      <c r="C24" s="15"/>
      <c r="D24" s="15"/>
      <c r="E24" s="1"/>
    </row>
    <row r="25" spans="1:5" ht="12" customHeight="1" x14ac:dyDescent="0.25">
      <c r="A25" s="1"/>
      <c r="B25" s="15" t="s">
        <v>70</v>
      </c>
      <c r="C25" s="15"/>
      <c r="D25" s="15"/>
      <c r="E25" s="1"/>
    </row>
    <row r="26" spans="1:5" ht="12" customHeight="1" x14ac:dyDescent="0.25">
      <c r="A26" s="1"/>
      <c r="B26" s="15" t="s">
        <v>71</v>
      </c>
      <c r="C26" s="15"/>
      <c r="D26" s="15"/>
      <c r="E26" s="1"/>
    </row>
    <row r="27" spans="1:5" ht="12" customHeight="1" x14ac:dyDescent="0.25">
      <c r="A27" s="1"/>
      <c r="B27" s="15" t="s">
        <v>72</v>
      </c>
      <c r="C27" s="15"/>
      <c r="D27" s="15"/>
      <c r="E27" s="1"/>
    </row>
    <row r="28" spans="1:5" ht="12" customHeight="1" x14ac:dyDescent="0.25">
      <c r="A28" s="1"/>
      <c r="B28" s="15" t="s">
        <v>73</v>
      </c>
      <c r="C28" s="15"/>
      <c r="D28" s="15"/>
      <c r="E28" s="1"/>
    </row>
    <row r="29" spans="1:5" ht="12" customHeight="1" x14ac:dyDescent="0.25">
      <c r="A29" s="1"/>
      <c r="B29" s="15" t="s">
        <v>74</v>
      </c>
      <c r="C29" s="15"/>
      <c r="D29" s="15"/>
      <c r="E29" s="1"/>
    </row>
    <row r="30" spans="1:5" ht="12" customHeight="1" x14ac:dyDescent="0.25">
      <c r="A30" s="1"/>
      <c r="B30" s="15" t="s">
        <v>75</v>
      </c>
      <c r="C30" s="15"/>
      <c r="D30" s="15"/>
      <c r="E30" s="1"/>
    </row>
    <row r="31" spans="1:5" ht="12" customHeight="1" x14ac:dyDescent="0.25">
      <c r="A31" s="1"/>
      <c r="B31" s="15" t="s">
        <v>76</v>
      </c>
      <c r="C31" s="15"/>
      <c r="D31" s="15"/>
      <c r="E31" s="1"/>
    </row>
    <row r="32" spans="1:5" ht="12" customHeight="1" x14ac:dyDescent="0.25">
      <c r="A32" s="1"/>
      <c r="B32" s="15" t="s">
        <v>77</v>
      </c>
      <c r="C32" s="15"/>
      <c r="D32" s="15"/>
      <c r="E32" s="1"/>
    </row>
    <row r="33" spans="1:5" ht="12" customHeight="1" x14ac:dyDescent="0.25">
      <c r="A33" s="1"/>
      <c r="B33" s="15" t="s">
        <v>78</v>
      </c>
      <c r="C33" s="15"/>
      <c r="D33" s="15"/>
      <c r="E33" s="1"/>
    </row>
    <row r="34" spans="1:5" ht="12" customHeight="1" x14ac:dyDescent="0.25">
      <c r="A34" s="1"/>
      <c r="B34" s="15" t="s">
        <v>79</v>
      </c>
      <c r="C34" s="15"/>
      <c r="D34" s="15"/>
      <c r="E34" s="1"/>
    </row>
    <row r="35" spans="1:5" ht="12" customHeight="1" x14ac:dyDescent="0.25">
      <c r="A35" s="1"/>
      <c r="B35" s="15" t="s">
        <v>80</v>
      </c>
      <c r="C35" s="15"/>
      <c r="D35" s="15"/>
      <c r="E35" s="1"/>
    </row>
    <row r="36" spans="1:5" ht="12" customHeight="1" x14ac:dyDescent="0.25">
      <c r="A36" s="1"/>
      <c r="B36" s="15" t="s">
        <v>81</v>
      </c>
      <c r="C36" s="15"/>
      <c r="D36" s="15"/>
      <c r="E36" s="1"/>
    </row>
    <row r="37" spans="1:5" ht="12" customHeight="1" x14ac:dyDescent="0.25">
      <c r="A37" s="1"/>
      <c r="B37" s="15" t="s">
        <v>82</v>
      </c>
      <c r="C37" s="15"/>
      <c r="D37" s="15"/>
      <c r="E37" s="1"/>
    </row>
    <row r="38" spans="1:5" ht="12" customHeight="1" x14ac:dyDescent="0.25">
      <c r="A38" s="1"/>
      <c r="B38" s="15" t="s">
        <v>83</v>
      </c>
      <c r="C38" s="15"/>
      <c r="D38" s="15"/>
      <c r="E38" s="1"/>
    </row>
    <row r="39" spans="1:5" ht="12" customHeight="1" x14ac:dyDescent="0.25">
      <c r="A39" s="1"/>
      <c r="B39" s="15" t="s">
        <v>84</v>
      </c>
      <c r="C39" s="15"/>
      <c r="D39" s="15"/>
      <c r="E39" s="1"/>
    </row>
    <row r="40" spans="1:5" ht="12" customHeight="1" x14ac:dyDescent="0.25">
      <c r="A40" s="1"/>
      <c r="B40" s="15" t="s">
        <v>85</v>
      </c>
      <c r="C40" s="15"/>
      <c r="D40" s="15"/>
      <c r="E40" s="1"/>
    </row>
    <row r="41" spans="1:5" ht="12" customHeight="1" x14ac:dyDescent="0.25">
      <c r="A41" s="1"/>
      <c r="B41" s="15" t="s">
        <v>86</v>
      </c>
      <c r="C41" s="15"/>
      <c r="D41" s="15"/>
      <c r="E41" s="1"/>
    </row>
    <row r="42" spans="1:5" ht="12" customHeight="1" x14ac:dyDescent="0.25">
      <c r="A42" s="1"/>
      <c r="B42" s="15" t="s">
        <v>87</v>
      </c>
      <c r="C42" s="15"/>
      <c r="D42" s="15"/>
      <c r="E42" s="1"/>
    </row>
    <row r="43" spans="1:5" ht="12" customHeight="1" x14ac:dyDescent="0.25">
      <c r="A43" s="1"/>
      <c r="B43" s="15" t="s">
        <v>88</v>
      </c>
      <c r="C43" s="15"/>
      <c r="D43" s="15"/>
      <c r="E43" s="1"/>
    </row>
    <row r="44" spans="1:5" ht="12" customHeight="1" x14ac:dyDescent="0.25">
      <c r="A44" s="1"/>
      <c r="B44" s="15" t="s">
        <v>89</v>
      </c>
      <c r="C44" s="15"/>
      <c r="D44" s="15"/>
      <c r="E44" s="1"/>
    </row>
    <row r="45" spans="1:5" ht="12" customHeight="1" x14ac:dyDescent="0.25">
      <c r="A45" s="1"/>
      <c r="B45" s="15" t="s">
        <v>90</v>
      </c>
      <c r="C45" s="15"/>
      <c r="D45" s="15"/>
      <c r="E45" s="1"/>
    </row>
    <row r="46" spans="1:5" ht="12" customHeight="1" x14ac:dyDescent="0.25">
      <c r="A46" s="1"/>
      <c r="B46" s="15" t="s">
        <v>91</v>
      </c>
      <c r="C46" s="15"/>
      <c r="D46" s="15"/>
      <c r="E46" s="1"/>
    </row>
    <row r="47" spans="1:5" ht="12" customHeight="1" x14ac:dyDescent="0.25">
      <c r="A47" s="1"/>
      <c r="B47" s="15" t="s">
        <v>92</v>
      </c>
      <c r="C47" s="15"/>
      <c r="D47" s="15"/>
      <c r="E47" s="1"/>
    </row>
    <row r="48" spans="1:5" ht="12" customHeight="1" x14ac:dyDescent="0.25">
      <c r="A48" s="1"/>
      <c r="B48" s="15" t="s">
        <v>93</v>
      </c>
      <c r="C48" s="15"/>
      <c r="D48" s="15"/>
      <c r="E48" s="1"/>
    </row>
    <row r="49" spans="1:5" ht="12" customHeight="1" x14ac:dyDescent="0.25">
      <c r="A49" s="1"/>
      <c r="B49" s="15" t="s">
        <v>94</v>
      </c>
      <c r="C49" s="15"/>
      <c r="D49" s="15"/>
      <c r="E49" s="1"/>
    </row>
    <row r="50" spans="1:5" ht="12" customHeight="1" x14ac:dyDescent="0.25">
      <c r="A50" s="1"/>
      <c r="B50" s="15" t="s">
        <v>95</v>
      </c>
      <c r="C50" s="15"/>
      <c r="D50" s="15"/>
      <c r="E50" s="1"/>
    </row>
    <row r="51" spans="1:5" ht="12" customHeight="1" x14ac:dyDescent="0.25">
      <c r="A51" s="1"/>
      <c r="B51" s="15" t="s">
        <v>96</v>
      </c>
      <c r="C51" s="15"/>
      <c r="D51" s="15"/>
      <c r="E51" s="1"/>
    </row>
    <row r="52" spans="1:5" ht="12" customHeight="1" x14ac:dyDescent="0.25">
      <c r="A52" s="1"/>
      <c r="B52" s="15" t="s">
        <v>97</v>
      </c>
      <c r="C52" s="15"/>
      <c r="D52" s="15"/>
      <c r="E52" s="1"/>
    </row>
    <row r="53" spans="1:5" ht="12" customHeight="1" x14ac:dyDescent="0.25">
      <c r="A53" s="1"/>
      <c r="B53" s="15" t="s">
        <v>98</v>
      </c>
      <c r="C53" s="15"/>
      <c r="D53" s="15"/>
      <c r="E53" s="1"/>
    </row>
    <row r="54" spans="1:5" ht="12" customHeight="1" x14ac:dyDescent="0.25">
      <c r="A54" s="1"/>
      <c r="B54" s="15" t="s">
        <v>228</v>
      </c>
      <c r="C54" s="15"/>
      <c r="D54" s="15"/>
      <c r="E54" s="1"/>
    </row>
    <row r="55" spans="1:5" ht="12" customHeight="1" x14ac:dyDescent="0.25">
      <c r="A55" s="1"/>
      <c r="B55" s="15" t="s">
        <v>229</v>
      </c>
      <c r="C55" s="15"/>
      <c r="D55" s="15"/>
      <c r="E55" s="1"/>
    </row>
    <row r="56" spans="1:5" ht="12" customHeight="1" x14ac:dyDescent="0.25">
      <c r="A56" s="1"/>
      <c r="B56" s="15" t="s">
        <v>230</v>
      </c>
      <c r="C56" s="15"/>
      <c r="D56" s="15"/>
      <c r="E56" s="1"/>
    </row>
    <row r="57" spans="1:5" ht="12" customHeight="1" x14ac:dyDescent="0.25">
      <c r="A57" s="1"/>
      <c r="B57" s="15" t="s">
        <v>231</v>
      </c>
      <c r="C57" s="15"/>
      <c r="D57" s="15"/>
      <c r="E57" s="1"/>
    </row>
    <row r="58" spans="1:5" ht="12" customHeight="1" x14ac:dyDescent="0.25">
      <c r="A58" s="1"/>
      <c r="B58" s="15" t="s">
        <v>232</v>
      </c>
      <c r="C58" s="15"/>
      <c r="D58" s="15"/>
      <c r="E58" s="1"/>
    </row>
    <row r="59" spans="1:5" ht="12" customHeight="1" x14ac:dyDescent="0.25">
      <c r="A59" s="1"/>
      <c r="B59" s="15" t="s">
        <v>233</v>
      </c>
      <c r="C59" s="15"/>
      <c r="D59" s="15"/>
      <c r="E59" s="1"/>
    </row>
    <row r="60" spans="1:5" ht="12" customHeight="1" x14ac:dyDescent="0.25">
      <c r="A60" s="1"/>
      <c r="B60" s="15" t="s">
        <v>234</v>
      </c>
      <c r="C60" s="15"/>
      <c r="D60" s="15"/>
      <c r="E60" s="1"/>
    </row>
    <row r="61" spans="1:5" ht="12" customHeight="1" x14ac:dyDescent="0.25">
      <c r="A61" s="1"/>
      <c r="B61" s="15" t="s">
        <v>235</v>
      </c>
      <c r="C61" s="15"/>
      <c r="D61" s="15"/>
      <c r="E61" s="1"/>
    </row>
    <row r="62" spans="1:5" ht="12" customHeight="1" x14ac:dyDescent="0.25">
      <c r="A62" s="1"/>
      <c r="B62" s="15" t="s">
        <v>236</v>
      </c>
      <c r="C62" s="15"/>
      <c r="D62" s="15"/>
      <c r="E62" s="1"/>
    </row>
    <row r="63" spans="1:5" ht="12" customHeight="1" x14ac:dyDescent="0.25">
      <c r="A63" s="1"/>
      <c r="B63" s="15" t="s">
        <v>237</v>
      </c>
      <c r="C63" s="15"/>
      <c r="D63" s="15"/>
      <c r="E63" s="1"/>
    </row>
    <row r="64" spans="1:5" ht="12" customHeight="1" x14ac:dyDescent="0.25">
      <c r="A64" s="1"/>
      <c r="B64" s="15" t="s">
        <v>238</v>
      </c>
      <c r="C64" s="15"/>
      <c r="D64" s="15"/>
      <c r="E64" s="1"/>
    </row>
    <row r="65" spans="1:5" ht="12" customHeight="1" x14ac:dyDescent="0.25">
      <c r="A65" s="1"/>
      <c r="B65" s="15" t="s">
        <v>239</v>
      </c>
      <c r="C65" s="15"/>
      <c r="D65" s="15"/>
      <c r="E65" s="1"/>
    </row>
    <row r="66" spans="1:5" ht="12" customHeight="1" x14ac:dyDescent="0.25">
      <c r="A66" s="1"/>
      <c r="B66" s="15" t="s">
        <v>240</v>
      </c>
      <c r="C66" s="15"/>
      <c r="D66" s="15"/>
      <c r="E66" s="1"/>
    </row>
    <row r="67" spans="1:5" ht="12" customHeight="1" x14ac:dyDescent="0.25">
      <c r="A67" s="1"/>
      <c r="B67" s="15" t="s">
        <v>241</v>
      </c>
      <c r="C67" s="15"/>
      <c r="D67" s="15"/>
      <c r="E67" s="1"/>
    </row>
    <row r="68" spans="1:5" ht="12" customHeight="1" x14ac:dyDescent="0.25">
      <c r="A68" s="1"/>
      <c r="B68" s="15" t="s">
        <v>242</v>
      </c>
      <c r="C68" s="15"/>
      <c r="D68" s="15"/>
      <c r="E68" s="1"/>
    </row>
    <row r="69" spans="1:5" ht="12" customHeight="1" x14ac:dyDescent="0.25">
      <c r="A69" s="1"/>
      <c r="B69" s="15" t="s">
        <v>243</v>
      </c>
      <c r="C69" s="15"/>
      <c r="D69" s="15"/>
      <c r="E69" s="1"/>
    </row>
    <row r="70" spans="1:5" ht="12" customHeight="1" x14ac:dyDescent="0.25">
      <c r="A70" s="1"/>
      <c r="B70" s="15" t="s">
        <v>244</v>
      </c>
      <c r="C70" s="15"/>
      <c r="D70" s="15"/>
      <c r="E70" s="1"/>
    </row>
    <row r="71" spans="1:5" ht="12" customHeight="1" x14ac:dyDescent="0.25">
      <c r="A71" s="1"/>
      <c r="B71" s="15" t="s">
        <v>245</v>
      </c>
      <c r="C71" s="15"/>
      <c r="D71" s="15"/>
      <c r="E71" s="1"/>
    </row>
    <row r="72" spans="1:5" ht="12" customHeight="1" x14ac:dyDescent="0.25">
      <c r="A72" s="1"/>
      <c r="B72" s="15" t="s">
        <v>246</v>
      </c>
      <c r="C72" s="15"/>
      <c r="D72" s="15"/>
      <c r="E72" s="1"/>
    </row>
    <row r="73" spans="1:5" ht="12" customHeight="1" x14ac:dyDescent="0.25">
      <c r="A73" s="1"/>
      <c r="B73" s="15" t="s">
        <v>247</v>
      </c>
      <c r="C73" s="15"/>
      <c r="D73" s="15"/>
      <c r="E73" s="1"/>
    </row>
    <row r="74" spans="1:5" ht="12" customHeight="1" x14ac:dyDescent="0.25">
      <c r="A74" s="1"/>
      <c r="B74" s="15" t="s">
        <v>248</v>
      </c>
      <c r="C74" s="15"/>
      <c r="D74" s="15"/>
      <c r="E74" s="1"/>
    </row>
    <row r="75" spans="1:5" ht="12" customHeight="1" x14ac:dyDescent="0.25">
      <c r="A75" s="1"/>
      <c r="B75" s="15" t="s">
        <v>249</v>
      </c>
      <c r="C75" s="15"/>
      <c r="D75" s="15"/>
      <c r="E75" s="1"/>
    </row>
    <row r="76" spans="1:5" ht="12" customHeight="1" x14ac:dyDescent="0.25">
      <c r="A76" s="1"/>
      <c r="B76" s="15" t="s">
        <v>250</v>
      </c>
      <c r="C76" s="15"/>
      <c r="D76" s="15"/>
      <c r="E76" s="1"/>
    </row>
    <row r="77" spans="1:5" ht="12" customHeight="1" x14ac:dyDescent="0.25">
      <c r="A77" s="1"/>
      <c r="B77" s="15" t="s">
        <v>251</v>
      </c>
      <c r="C77" s="15"/>
      <c r="D77" s="15"/>
      <c r="E77" s="1"/>
    </row>
    <row r="78" spans="1:5" ht="12" customHeight="1" x14ac:dyDescent="0.25">
      <c r="A78" s="1"/>
      <c r="B78" s="15" t="s">
        <v>252</v>
      </c>
      <c r="C78" s="15"/>
      <c r="D78" s="15"/>
      <c r="E78" s="1"/>
    </row>
    <row r="79" spans="1:5" ht="12" customHeight="1" x14ac:dyDescent="0.25">
      <c r="A79" s="1"/>
      <c r="B79" s="15" t="s">
        <v>253</v>
      </c>
      <c r="C79" s="15"/>
      <c r="D79" s="15"/>
      <c r="E79" s="1"/>
    </row>
    <row r="80" spans="1:5" ht="12" customHeight="1" x14ac:dyDescent="0.25">
      <c r="A80" s="1"/>
      <c r="B80" s="15" t="s">
        <v>254</v>
      </c>
      <c r="C80" s="15"/>
      <c r="D80" s="15"/>
      <c r="E80" s="1"/>
    </row>
    <row r="81" spans="1:5" ht="12" customHeight="1" x14ac:dyDescent="0.25">
      <c r="A81" s="1"/>
      <c r="B81" s="15" t="s">
        <v>255</v>
      </c>
      <c r="C81" s="15"/>
      <c r="D81" s="15"/>
      <c r="E81" s="1"/>
    </row>
    <row r="82" spans="1:5" ht="12" customHeight="1" x14ac:dyDescent="0.25">
      <c r="A82" s="1"/>
      <c r="B82" s="15" t="s">
        <v>256</v>
      </c>
      <c r="C82" s="15"/>
      <c r="D82" s="15"/>
      <c r="E82" s="1"/>
    </row>
    <row r="83" spans="1:5" ht="12" customHeight="1" x14ac:dyDescent="0.25">
      <c r="A83" s="1"/>
      <c r="B83" s="15" t="s">
        <v>257</v>
      </c>
      <c r="C83" s="15"/>
      <c r="D83" s="15"/>
      <c r="E83" s="1"/>
    </row>
    <row r="84" spans="1:5" ht="12" customHeight="1" x14ac:dyDescent="0.25">
      <c r="A84" s="1"/>
      <c r="B84" s="15" t="s">
        <v>258</v>
      </c>
      <c r="C84" s="15"/>
      <c r="D84" s="15"/>
      <c r="E84" s="1"/>
    </row>
    <row r="85" spans="1:5" ht="12" customHeight="1" x14ac:dyDescent="0.25">
      <c r="A85" s="1"/>
      <c r="B85" s="15" t="s">
        <v>259</v>
      </c>
      <c r="C85" s="15"/>
      <c r="D85" s="15"/>
      <c r="E85" s="1"/>
    </row>
    <row r="86" spans="1:5" ht="12" customHeight="1" x14ac:dyDescent="0.25">
      <c r="A86" s="1"/>
      <c r="B86" s="15" t="s">
        <v>260</v>
      </c>
      <c r="C86" s="15"/>
      <c r="D86" s="15"/>
      <c r="E86" s="1"/>
    </row>
    <row r="87" spans="1:5" ht="12" customHeight="1" x14ac:dyDescent="0.25">
      <c r="A87" s="1"/>
      <c r="B87" s="15" t="s">
        <v>261</v>
      </c>
      <c r="C87" s="15"/>
      <c r="D87" s="15"/>
      <c r="E87" s="1"/>
    </row>
    <row r="88" spans="1:5" ht="12" customHeight="1" x14ac:dyDescent="0.25">
      <c r="A88" s="1"/>
      <c r="B88" s="15" t="s">
        <v>262</v>
      </c>
      <c r="C88" s="15"/>
      <c r="D88" s="15"/>
      <c r="E88" s="1"/>
    </row>
    <row r="89" spans="1:5" ht="12" customHeight="1" x14ac:dyDescent="0.25">
      <c r="A89" s="1"/>
      <c r="B89" s="15" t="s">
        <v>263</v>
      </c>
      <c r="C89" s="15"/>
      <c r="D89" s="15"/>
      <c r="E89" s="1"/>
    </row>
    <row r="90" spans="1:5" ht="12" customHeight="1" x14ac:dyDescent="0.25">
      <c r="A90" s="1"/>
      <c r="B90" s="15" t="s">
        <v>264</v>
      </c>
      <c r="C90" s="15"/>
      <c r="D90" s="15"/>
      <c r="E90" s="1"/>
    </row>
    <row r="91" spans="1:5" ht="12" customHeight="1" x14ac:dyDescent="0.25">
      <c r="A91" s="1"/>
      <c r="B91" s="15" t="s">
        <v>265</v>
      </c>
      <c r="C91" s="15"/>
      <c r="D91" s="15"/>
      <c r="E91" s="1"/>
    </row>
    <row r="92" spans="1:5" ht="12" customHeight="1" x14ac:dyDescent="0.25">
      <c r="A92" s="1"/>
      <c r="B92" s="15" t="s">
        <v>266</v>
      </c>
      <c r="C92" s="15"/>
      <c r="D92" s="15"/>
      <c r="E92" s="1"/>
    </row>
    <row r="93" spans="1:5" ht="12" customHeight="1" x14ac:dyDescent="0.25">
      <c r="A93" s="1"/>
      <c r="B93" s="15" t="s">
        <v>267</v>
      </c>
      <c r="C93" s="15"/>
      <c r="D93" s="15"/>
      <c r="E93" s="1"/>
    </row>
    <row r="94" spans="1:5" ht="12" customHeight="1" x14ac:dyDescent="0.25">
      <c r="A94" s="1"/>
      <c r="B94" s="15" t="s">
        <v>268</v>
      </c>
      <c r="C94" s="15"/>
      <c r="D94" s="15"/>
      <c r="E94" s="1"/>
    </row>
    <row r="95" spans="1:5" ht="12" customHeight="1" x14ac:dyDescent="0.25">
      <c r="A95" s="1"/>
      <c r="B95" s="15" t="s">
        <v>269</v>
      </c>
      <c r="C95" s="15"/>
      <c r="D95" s="15"/>
      <c r="E95" s="1"/>
    </row>
    <row r="96" spans="1:5" ht="12" customHeight="1" x14ac:dyDescent="0.25">
      <c r="A96" s="1"/>
      <c r="B96" s="15" t="s">
        <v>270</v>
      </c>
      <c r="C96" s="15"/>
      <c r="D96" s="15"/>
      <c r="E96" s="1"/>
    </row>
    <row r="97" spans="1:5" ht="12" customHeight="1" x14ac:dyDescent="0.25">
      <c r="A97" s="1"/>
      <c r="B97" s="15" t="s">
        <v>271</v>
      </c>
      <c r="C97" s="15"/>
      <c r="D97" s="15"/>
      <c r="E97" s="1"/>
    </row>
    <row r="98" spans="1:5" ht="12" customHeight="1" x14ac:dyDescent="0.25">
      <c r="A98" s="1"/>
      <c r="B98" s="15" t="s">
        <v>272</v>
      </c>
      <c r="C98" s="15"/>
      <c r="D98" s="15"/>
      <c r="E98" s="1"/>
    </row>
    <row r="99" spans="1:5" ht="12" customHeight="1" x14ac:dyDescent="0.25">
      <c r="A99" s="1"/>
      <c r="B99" s="15" t="s">
        <v>273</v>
      </c>
      <c r="C99" s="15"/>
      <c r="D99" s="15"/>
      <c r="E99" s="1"/>
    </row>
    <row r="100" spans="1:5" ht="12" customHeight="1" x14ac:dyDescent="0.25">
      <c r="A100" s="1"/>
      <c r="B100" s="15" t="s">
        <v>274</v>
      </c>
      <c r="C100" s="15"/>
      <c r="D100" s="15"/>
      <c r="E100" s="1"/>
    </row>
    <row r="101" spans="1:5" ht="12" customHeight="1" x14ac:dyDescent="0.25">
      <c r="A101" s="1"/>
      <c r="B101" s="15" t="s">
        <v>275</v>
      </c>
      <c r="C101" s="15"/>
      <c r="D101" s="15"/>
      <c r="E101" s="1"/>
    </row>
    <row r="102" spans="1:5" ht="12" customHeight="1" x14ac:dyDescent="0.25">
      <c r="A102" s="1"/>
      <c r="B102" s="15" t="s">
        <v>276</v>
      </c>
      <c r="C102" s="15"/>
      <c r="D102" s="15"/>
      <c r="E102" s="1"/>
    </row>
    <row r="103" spans="1:5" ht="12" customHeight="1" x14ac:dyDescent="0.25">
      <c r="A103" s="1"/>
      <c r="B103" s="15" t="s">
        <v>277</v>
      </c>
      <c r="C103" s="15"/>
      <c r="D103" s="15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PSN-106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'PSN-106'!Print_Area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Tony Moore</cp:lastModifiedBy>
  <cp:lastPrinted>2022-02-21T20:03:15Z</cp:lastPrinted>
  <dcterms:created xsi:type="dcterms:W3CDTF">2011-12-25T02:49:30Z</dcterms:created>
  <dcterms:modified xsi:type="dcterms:W3CDTF">2025-04-04T18:49:58Z</dcterms:modified>
</cp:coreProperties>
</file>