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Tech Support\Fire Alarm\Battery Calcs Spreadsheets\Updated Battery Calcs\"/>
    </mc:Choice>
  </mc:AlternateContent>
  <xr:revisionPtr revIDLastSave="0" documentId="8_{245EA838-187A-4719-A6DD-3F7A313DC19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SN-64" sheetId="1" r:id="rId1"/>
    <sheet name="Device Database" sheetId="6" state="hidden" r:id="rId2"/>
    <sheet name="User Defined" sheetId="9" r:id="rId3"/>
  </sheets>
  <definedNames>
    <definedName name="Conv_Detectors">'Device Database'!$B$434:$B$440</definedName>
    <definedName name="Horn_Strobes">'Device Database'!$B$4:$B$172</definedName>
    <definedName name="Horns">'Device Database'!$B$356:$B$368</definedName>
    <definedName name="MiniHorns">'Device Database'!$B$394:$B$397</definedName>
    <definedName name="Other_Notification">'Device Database'!$B$401:$B$413</definedName>
    <definedName name="PLINK_Devices">'Device Database'!$B$444:$B$446</definedName>
    <definedName name="_xlnm.Print_Area" localSheetId="0">'PSN-64'!$A$1:$J$159</definedName>
    <definedName name="SLC_Aux_Power">'Device Database'!$B$418:$B$430</definedName>
    <definedName name="Strobes">'Device Database'!$B$206:$B$344</definedName>
    <definedName name="User_Defined">'User Defined'!$B$4:$B$103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1" i="1" l="1"/>
  <c r="H150" i="1"/>
  <c r="H149" i="1"/>
  <c r="H148" i="1"/>
  <c r="H147" i="1"/>
  <c r="F151" i="1"/>
  <c r="F150" i="1"/>
  <c r="F149" i="1"/>
  <c r="F148" i="1"/>
  <c r="F147" i="1"/>
  <c r="H129" i="1"/>
  <c r="H128" i="1"/>
  <c r="H127" i="1"/>
  <c r="H126" i="1"/>
  <c r="H125" i="1"/>
  <c r="F129" i="1"/>
  <c r="F128" i="1"/>
  <c r="F127" i="1"/>
  <c r="F126" i="1"/>
  <c r="F125" i="1"/>
  <c r="H107" i="1"/>
  <c r="H106" i="1"/>
  <c r="H105" i="1"/>
  <c r="H104" i="1"/>
  <c r="H103" i="1"/>
  <c r="F107" i="1"/>
  <c r="F106" i="1"/>
  <c r="F105" i="1"/>
  <c r="F104" i="1"/>
  <c r="F103" i="1"/>
  <c r="H82" i="1"/>
  <c r="H81" i="1"/>
  <c r="H80" i="1"/>
  <c r="H79" i="1"/>
  <c r="H78" i="1"/>
  <c r="F82" i="1"/>
  <c r="F81" i="1"/>
  <c r="F80" i="1"/>
  <c r="F79" i="1"/>
  <c r="F78" i="1"/>
  <c r="H60" i="1"/>
  <c r="H59" i="1"/>
  <c r="H58" i="1"/>
  <c r="H57" i="1"/>
  <c r="F60" i="1"/>
  <c r="F59" i="1"/>
  <c r="F58" i="1"/>
  <c r="H56" i="1"/>
  <c r="F57" i="1"/>
  <c r="F56" i="1"/>
  <c r="D52" i="1"/>
  <c r="D143" i="1"/>
  <c r="D121" i="1"/>
  <c r="D99" i="1"/>
  <c r="D74" i="1"/>
  <c r="C72" i="1" l="1"/>
  <c r="C119" i="1"/>
  <c r="C97" i="1"/>
  <c r="C50" i="1"/>
  <c r="B157" i="1"/>
  <c r="B135" i="1"/>
  <c r="B113" i="1"/>
  <c r="B88" i="1"/>
  <c r="B66" i="1"/>
  <c r="D28" i="1"/>
  <c r="D27" i="1"/>
  <c r="D26" i="1"/>
  <c r="C28" i="1"/>
  <c r="C27" i="1"/>
  <c r="C26" i="1"/>
  <c r="D25" i="1"/>
  <c r="C25" i="1"/>
  <c r="F28" i="1"/>
  <c r="F27" i="1"/>
  <c r="F26" i="1"/>
  <c r="F25" i="1"/>
  <c r="I20" i="1" l="1"/>
  <c r="G20" i="1"/>
  <c r="D29" i="1"/>
  <c r="C29" i="1"/>
  <c r="I147" i="1"/>
  <c r="I148" i="1"/>
  <c r="I149" i="1"/>
  <c r="I150" i="1"/>
  <c r="I151" i="1"/>
  <c r="I152" i="1"/>
  <c r="I153" i="1"/>
  <c r="I154" i="1"/>
  <c r="I155" i="1"/>
  <c r="I156" i="1"/>
  <c r="G147" i="1"/>
  <c r="G148" i="1"/>
  <c r="G149" i="1"/>
  <c r="G150" i="1"/>
  <c r="G151" i="1"/>
  <c r="G152" i="1"/>
  <c r="G153" i="1"/>
  <c r="G154" i="1"/>
  <c r="G155" i="1"/>
  <c r="G156" i="1"/>
  <c r="I125" i="1"/>
  <c r="I126" i="1"/>
  <c r="I127" i="1"/>
  <c r="I128" i="1"/>
  <c r="I129" i="1"/>
  <c r="I130" i="1"/>
  <c r="I131" i="1"/>
  <c r="I132" i="1"/>
  <c r="I133" i="1"/>
  <c r="I134" i="1"/>
  <c r="G125" i="1"/>
  <c r="G126" i="1"/>
  <c r="G127" i="1"/>
  <c r="G128" i="1"/>
  <c r="G129" i="1"/>
  <c r="G130" i="1"/>
  <c r="G131" i="1"/>
  <c r="G132" i="1"/>
  <c r="G133" i="1"/>
  <c r="G134" i="1"/>
  <c r="I138" i="1"/>
  <c r="F143" i="1"/>
  <c r="D141" i="1"/>
  <c r="G107" i="1"/>
  <c r="G106" i="1"/>
  <c r="G105" i="1"/>
  <c r="G104" i="1"/>
  <c r="G103" i="1"/>
  <c r="I107" i="1"/>
  <c r="I106" i="1"/>
  <c r="I105" i="1"/>
  <c r="I104" i="1"/>
  <c r="I103" i="1"/>
  <c r="I82" i="1"/>
  <c r="I81" i="1"/>
  <c r="I80" i="1"/>
  <c r="I79" i="1"/>
  <c r="I78" i="1"/>
  <c r="G82" i="1"/>
  <c r="G81" i="1"/>
  <c r="G80" i="1"/>
  <c r="G79" i="1"/>
  <c r="G78" i="1"/>
  <c r="I60" i="1"/>
  <c r="I58" i="1"/>
  <c r="I57" i="1"/>
  <c r="I56" i="1"/>
  <c r="G60" i="1"/>
  <c r="G58" i="1"/>
  <c r="G57" i="1"/>
  <c r="G56" i="1"/>
  <c r="I59" i="1"/>
  <c r="G59" i="1"/>
  <c r="D36" i="1"/>
  <c r="D37" i="1" s="1"/>
  <c r="I92" i="1"/>
  <c r="G92" i="1"/>
  <c r="I45" i="1"/>
  <c r="G45" i="1"/>
  <c r="F121" i="1"/>
  <c r="I116" i="1"/>
  <c r="I112" i="1"/>
  <c r="G112" i="1"/>
  <c r="I111" i="1"/>
  <c r="G111" i="1"/>
  <c r="I110" i="1"/>
  <c r="G110" i="1"/>
  <c r="I109" i="1"/>
  <c r="G109" i="1"/>
  <c r="I108" i="1"/>
  <c r="G108" i="1"/>
  <c r="F99" i="1"/>
  <c r="I94" i="1"/>
  <c r="I21" i="1"/>
  <c r="I33" i="1" s="1"/>
  <c r="G21" i="1"/>
  <c r="G33" i="1" s="1"/>
  <c r="I41" i="1"/>
  <c r="I37" i="1"/>
  <c r="G37" i="1"/>
  <c r="F74" i="1"/>
  <c r="F52" i="1"/>
  <c r="I87" i="1"/>
  <c r="G87" i="1"/>
  <c r="I86" i="1"/>
  <c r="G86" i="1"/>
  <c r="I85" i="1"/>
  <c r="G85" i="1"/>
  <c r="I84" i="1"/>
  <c r="G84" i="1"/>
  <c r="I83" i="1"/>
  <c r="G83" i="1"/>
  <c r="I69" i="1"/>
  <c r="I61" i="1"/>
  <c r="I62" i="1"/>
  <c r="I63" i="1"/>
  <c r="I64" i="1"/>
  <c r="I65" i="1"/>
  <c r="G61" i="1"/>
  <c r="G62" i="1"/>
  <c r="G63" i="1"/>
  <c r="G64" i="1"/>
  <c r="G65" i="1"/>
  <c r="I47" i="1"/>
  <c r="G135" i="1" l="1"/>
  <c r="G28" i="1" s="1"/>
  <c r="G113" i="1"/>
  <c r="G27" i="1" s="1"/>
  <c r="G88" i="1"/>
  <c r="G26" i="1" s="1"/>
  <c r="G66" i="1"/>
  <c r="G25" i="1" s="1"/>
  <c r="G74" i="1"/>
  <c r="H74" i="1" s="1"/>
  <c r="G121" i="1"/>
  <c r="H121" i="1" s="1"/>
  <c r="G157" i="1"/>
  <c r="G29" i="1" s="1"/>
  <c r="G143" i="1"/>
  <c r="H143" i="1" s="1"/>
  <c r="G52" i="1"/>
  <c r="H52" i="1" s="1"/>
  <c r="I88" i="1"/>
  <c r="I26" i="1" s="1"/>
  <c r="I113" i="1"/>
  <c r="I27" i="1" s="1"/>
  <c r="I66" i="1"/>
  <c r="I25" i="1" s="1"/>
  <c r="I135" i="1"/>
  <c r="I28" i="1" s="1"/>
  <c r="G99" i="1"/>
  <c r="H99" i="1" s="1"/>
  <c r="I157" i="1"/>
  <c r="I29" i="1" s="1"/>
  <c r="I30" i="1" l="1"/>
  <c r="I34" i="1" s="1"/>
  <c r="I36" i="1" s="1"/>
  <c r="I38" i="1" s="1"/>
  <c r="G30" i="1"/>
  <c r="G34" i="1" s="1"/>
  <c r="G36" i="1" s="1"/>
  <c r="G38" i="1" s="1"/>
  <c r="I40" i="1" l="1"/>
  <c r="K36" i="1" l="1"/>
  <c r="I4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Terry@PotterSignal</author>
    <author>Craig Summers</author>
  </authors>
  <commentList>
    <comment ref="I41" authorId="0" shapeId="0" xr:uid="{9A4B5226-9D67-4A13-A030-C5D609953798}">
      <text>
        <r>
          <rPr>
            <b/>
            <sz val="9"/>
            <color indexed="81"/>
            <rFont val="Tahoma"/>
            <family val="2"/>
          </rPr>
          <t>10.6.7.2.1 NFPA 72</t>
        </r>
        <r>
          <rPr>
            <sz val="9"/>
            <color indexed="81"/>
            <rFont val="Tahoma"/>
            <family val="2"/>
          </rPr>
          <t xml:space="preserve">
Battery calculation shall include a 20% safety margin to the calculated amp-hour rating.
</t>
        </r>
      </text>
    </comment>
    <comment ref="I52" authorId="1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  <comment ref="I74" authorId="1" shapeId="0" xr:uid="{00000000-0006-0000-0000-000002000000}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  <comment ref="I99" authorId="1" shapeId="0" xr:uid="{00000000-0006-0000-0000-000003000000}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  <comment ref="I121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  <comment ref="I143" authorId="1" shapeId="0" xr:uid="{00000000-0006-0000-0000-000005000000}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</commentList>
</comments>
</file>

<file path=xl/sharedStrings.xml><?xml version="1.0" encoding="utf-8"?>
<sst xmlns="http://schemas.openxmlformats.org/spreadsheetml/2006/main" count="738" uniqueCount="563">
  <si>
    <t>Qty</t>
  </si>
  <si>
    <t>Part #</t>
  </si>
  <si>
    <t>Standby</t>
  </si>
  <si>
    <t>Alarm</t>
  </si>
  <si>
    <t>Actual Ohms</t>
  </si>
  <si>
    <t xml:space="preserve">Project Name: </t>
  </si>
  <si>
    <t xml:space="preserve">Standby Hours: </t>
  </si>
  <si>
    <t xml:space="preserve">Alarm Mins: </t>
  </si>
  <si>
    <t xml:space="preserve">Date: </t>
  </si>
  <si>
    <t xml:space="preserve">Location: </t>
  </si>
  <si>
    <t xml:space="preserve">Model #: </t>
  </si>
  <si>
    <t>Use</t>
  </si>
  <si>
    <t>Ohms/1000ft</t>
  </si>
  <si>
    <t>Length 1-Way</t>
  </si>
  <si>
    <t>Volts @ EOL</t>
  </si>
  <si>
    <t>NAC 1</t>
  </si>
  <si>
    <t>Ckt</t>
  </si>
  <si>
    <t>Each</t>
  </si>
  <si>
    <t>Total</t>
  </si>
  <si>
    <t xml:space="preserve">Total Standby: </t>
  </si>
  <si>
    <t xml:space="preserve">Total Alarm: </t>
  </si>
  <si>
    <t xml:space="preserve">Required Battery AmpHours: </t>
  </si>
  <si>
    <t xml:space="preserve">Battery AmpHours Provided: </t>
  </si>
  <si>
    <t>Description</t>
  </si>
  <si>
    <t xml:space="preserve">Max Panel Current (amps): </t>
  </si>
  <si>
    <t xml:space="preserve">Total Combined Standby &amp; Alarm AmpHours Required: </t>
  </si>
  <si>
    <t xml:space="preserve">Panel ID: </t>
  </si>
  <si>
    <t>NAC Standby:</t>
  </si>
  <si>
    <t>NAC Alarm:</t>
  </si>
  <si>
    <t xml:space="preserve">Description: </t>
  </si>
  <si>
    <t>Standby (amps)</t>
  </si>
  <si>
    <t>Alarm (amps)</t>
  </si>
  <si>
    <t>#12 Solid</t>
  </si>
  <si>
    <t>#14 Solid</t>
  </si>
  <si>
    <t>#14 Stranded</t>
  </si>
  <si>
    <t>#16 Solid</t>
  </si>
  <si>
    <t>#16 Stranded</t>
  </si>
  <si>
    <t>#18 Solid</t>
  </si>
  <si>
    <t>#18 Stranded</t>
  </si>
  <si>
    <t>Unused</t>
  </si>
  <si>
    <t>City Tie</t>
  </si>
  <si>
    <t>Aux Power</t>
  </si>
  <si>
    <t>Wire Type</t>
  </si>
  <si>
    <t>Door Holders</t>
  </si>
  <si>
    <t>User Defined</t>
  </si>
  <si>
    <t>Horns</t>
  </si>
  <si>
    <t>SLC Aux Power</t>
  </si>
  <si>
    <t>Conv Detectors</t>
  </si>
  <si>
    <t>User Defined 1</t>
  </si>
  <si>
    <t>User Defined 2</t>
  </si>
  <si>
    <t>User Defined 3</t>
  </si>
  <si>
    <t>User Defined 4</t>
  </si>
  <si>
    <t>User Defined 5</t>
  </si>
  <si>
    <t>User Defined 6</t>
  </si>
  <si>
    <t>User Defined 7</t>
  </si>
  <si>
    <t>User Defined 8</t>
  </si>
  <si>
    <t>User Defined 9</t>
  </si>
  <si>
    <t>User Defined 10</t>
  </si>
  <si>
    <t>User Defined 11</t>
  </si>
  <si>
    <t>User Defined 12</t>
  </si>
  <si>
    <t>User Defined 13</t>
  </si>
  <si>
    <t>User Defined 14</t>
  </si>
  <si>
    <t>User Defined 15</t>
  </si>
  <si>
    <t>User Defined 16</t>
  </si>
  <si>
    <t>User Defined 17</t>
  </si>
  <si>
    <t>User Defined 18</t>
  </si>
  <si>
    <t>User Defined 19</t>
  </si>
  <si>
    <t>User Defined 20</t>
  </si>
  <si>
    <t>User Defined 21</t>
  </si>
  <si>
    <t>User Defined 22</t>
  </si>
  <si>
    <t>User Defined 23</t>
  </si>
  <si>
    <t>User Defined 24</t>
  </si>
  <si>
    <t>User Defined 25</t>
  </si>
  <si>
    <t>User Defined 26</t>
  </si>
  <si>
    <t>User Defined 27</t>
  </si>
  <si>
    <t>User Defined 28</t>
  </si>
  <si>
    <t>User Defined 29</t>
  </si>
  <si>
    <t>User Defined 30</t>
  </si>
  <si>
    <t>User Defined 31</t>
  </si>
  <si>
    <t>User Defined 32</t>
  </si>
  <si>
    <t>User Defined 33</t>
  </si>
  <si>
    <t>User Defined 34</t>
  </si>
  <si>
    <t>User Defined 35</t>
  </si>
  <si>
    <t>User Defined 36</t>
  </si>
  <si>
    <t>User Defined 37</t>
  </si>
  <si>
    <t>User Defined 38</t>
  </si>
  <si>
    <t>User Defined 39</t>
  </si>
  <si>
    <t>User Defined 40</t>
  </si>
  <si>
    <t>User Defined 41</t>
  </si>
  <si>
    <t>User Defined 42</t>
  </si>
  <si>
    <t>User Defined 43</t>
  </si>
  <si>
    <t>User Defined 44</t>
  </si>
  <si>
    <t>User Defined 45</t>
  </si>
  <si>
    <t>User Defined 46</t>
  </si>
  <si>
    <t>User Defined 47</t>
  </si>
  <si>
    <t>User Defined 48</t>
  </si>
  <si>
    <t>User Defined 49</t>
  </si>
  <si>
    <t>User Defined 50</t>
  </si>
  <si>
    <t>Circuit Devices</t>
  </si>
  <si>
    <t>Strobes</t>
  </si>
  <si>
    <t>Total Standby:</t>
  </si>
  <si>
    <t>Usage:</t>
  </si>
  <si>
    <t>Min Volts Req'd</t>
  </si>
  <si>
    <t xml:space="preserve">MAX Circuit Current (amps): </t>
  </si>
  <si>
    <t xml:space="preserve">NAC Source Voltage: </t>
  </si>
  <si>
    <t xml:space="preserve">Source Voltage Used (VDC): </t>
  </si>
  <si>
    <t>Potter SL-1224 Strobe 15cd</t>
  </si>
  <si>
    <t>Potter SL-1224 Strobe 35cd</t>
  </si>
  <si>
    <t>Potter SL-1224 Strobe 60cd</t>
  </si>
  <si>
    <t>Potter SL-1224 Strobe 75cd</t>
  </si>
  <si>
    <t>Potter SL-1224 Strobe 95cd</t>
  </si>
  <si>
    <t>Potter SL-1224 Strobe 110cd</t>
  </si>
  <si>
    <t>Potter SL-24H Strobe 95cd</t>
  </si>
  <si>
    <t>Potter SL-24H Strobe 110cd</t>
  </si>
  <si>
    <t>Potter SL-24H Strobe 135cd</t>
  </si>
  <si>
    <t>Potter SL-24H Strobe 150cd</t>
  </si>
  <si>
    <t>Potter SL-24H Strobe 177cd</t>
  </si>
  <si>
    <t>Potter SL-24H Strobe 185cd</t>
  </si>
  <si>
    <t>Potter H-1224 Horn, Med db</t>
  </si>
  <si>
    <t>Horn Strobes</t>
  </si>
  <si>
    <t>MiniHorns</t>
  </si>
  <si>
    <t>Lookup Type</t>
  </si>
  <si>
    <t>Notification</t>
  </si>
  <si>
    <t>Doors (Low AC Drop)</t>
  </si>
  <si>
    <t>Potter MH-12/24 MiniHorn</t>
  </si>
  <si>
    <t>Potter H-1224 Horn, Hi db</t>
  </si>
  <si>
    <t>Potter SH24C-3075110 30cd, Hi db</t>
  </si>
  <si>
    <t>Potter SH24C-3075110 75cd, Hi db</t>
  </si>
  <si>
    <t>Potter SH24C-3075110 110cd, Hi db</t>
  </si>
  <si>
    <t>Potter SH24C-177, 177cd, Hi db</t>
  </si>
  <si>
    <t>Potter H-1224 Horn, Lo db</t>
  </si>
  <si>
    <t>Potter SH24C-3075110 30cd, Lo db</t>
  </si>
  <si>
    <t>Potter SH24C-3075110 75cd, Lo db</t>
  </si>
  <si>
    <t>Potter SH24C-3075110 110cd, Lo db</t>
  </si>
  <si>
    <t>Potter SH24C-177, 177cd, Lo db</t>
  </si>
  <si>
    <t>NAC 2</t>
  </si>
  <si>
    <r>
      <t xml:space="preserve">Max Load </t>
    </r>
    <r>
      <rPr>
        <b/>
        <sz val="8"/>
        <color indexed="9"/>
        <rFont val="Calibri"/>
        <family val="2"/>
      </rPr>
      <t>(amps)</t>
    </r>
  </si>
  <si>
    <t>AH Required:</t>
  </si>
  <si>
    <t xml:space="preserve"> AH Required:</t>
  </si>
  <si>
    <t>Potter SL24C-3075110 Strobe 30cd</t>
  </si>
  <si>
    <t>Potter SL24C-3075110 Strobe 75cd</t>
  </si>
  <si>
    <t>Potter SL24C-3075110 Strobe 110cd</t>
  </si>
  <si>
    <t>Potter SL24C-177 Strobe 177cd</t>
  </si>
  <si>
    <t>Potter SL-1224WP Strobe 15cd</t>
  </si>
  <si>
    <t>Potter SL-1224WP Strobe 35cd</t>
  </si>
  <si>
    <t>Potter SL-1224WP Strobe 60cd</t>
  </si>
  <si>
    <t>Potter SL-1224WP Strobe 75cd</t>
  </si>
  <si>
    <t>Potter SL-1224WP Strobe 95cd</t>
  </si>
  <si>
    <t>Potter SL-1224WP Strobe 110cd</t>
  </si>
  <si>
    <t>Potter SL-24H-WP Strobe 95cd</t>
  </si>
  <si>
    <t>Potter SL-24H-WP Strobe 110cd</t>
  </si>
  <si>
    <t>Potter SL-24H-WP Strobe 135cd</t>
  </si>
  <si>
    <t>Potter SL-24H-WP Strobe 150cd</t>
  </si>
  <si>
    <t>Potter SL-24H-WP Strobe 177cd</t>
  </si>
  <si>
    <t>Potter SL-24H-WP Strobe 185cd</t>
  </si>
  <si>
    <t>Potter SH-1224WP 15cd, Hi db</t>
  </si>
  <si>
    <t>Potter SH-1224WP 15cd, Med db</t>
  </si>
  <si>
    <t>Potter SH-1224WP 15cd, Lo db</t>
  </si>
  <si>
    <t>Potter SH-1224WP 60cd, Hi db</t>
  </si>
  <si>
    <t>Potter SH-1224WP 60cd, Med db</t>
  </si>
  <si>
    <t>Potter SH-1224WP 60cd, Lo db</t>
  </si>
  <si>
    <t>Potter SH-1224WP 75cd, Hi db</t>
  </si>
  <si>
    <t>Potter SH-1224WP 75cd, Med db</t>
  </si>
  <si>
    <t>Potter SH-1224WP 75cd, Lo db</t>
  </si>
  <si>
    <t>Potter SH-1224WP 95cd, Hi db</t>
  </si>
  <si>
    <t>Potter SH-1224WP 95cd, Med db</t>
  </si>
  <si>
    <t>Potter SH-1224WP 95cd, Lo db</t>
  </si>
  <si>
    <t>Potter SH-1224WP 110cd, Hi db</t>
  </si>
  <si>
    <t>Potter SH-1224WP 110cd, Med db</t>
  </si>
  <si>
    <t>Potter SH-1224WP 110cd, Lo db</t>
  </si>
  <si>
    <t>Potter SH-1224WP 35cd, Hi db</t>
  </si>
  <si>
    <t>Potter SH-1224WP 35cd, Med db</t>
  </si>
  <si>
    <t>Potter SH-1224WP 35cd, Lo db</t>
  </si>
  <si>
    <t>Potter SH-24H  95cd, Hi db</t>
  </si>
  <si>
    <t>Potter SH-24H  95cd, Med db</t>
  </si>
  <si>
    <t>Potter SH-24H  95cd, Lo db</t>
  </si>
  <si>
    <t>Potter SH-24H  110cd, Hi db</t>
  </si>
  <si>
    <t>Potter SH-24H  110cd, Med db</t>
  </si>
  <si>
    <t>Potter SH-24H  110cd, Lo db</t>
  </si>
  <si>
    <t>Potter SH-24H  135cd, Hi db</t>
  </si>
  <si>
    <t>Potter SH-24H  135cd, Med db</t>
  </si>
  <si>
    <t>Potter SH-24H  135cd, Lo db</t>
  </si>
  <si>
    <t>Potter SH-24H  150cd, Hi db</t>
  </si>
  <si>
    <t>Potter SH-24H  150cd, Med db</t>
  </si>
  <si>
    <t>Potter SH-24H  150cd, Lo db</t>
  </si>
  <si>
    <t>Potter SH-24H  177cd, Hi db</t>
  </si>
  <si>
    <t>Potter SH-24H  177cd, Med db</t>
  </si>
  <si>
    <t>Potter SH-24H  177cd, Lo db</t>
  </si>
  <si>
    <t>Potter SH-24H  185cd, Hi db</t>
  </si>
  <si>
    <t>Potter SH-24H  185cd, Med db</t>
  </si>
  <si>
    <t>Potter SH-24H  185cd, Lo db</t>
  </si>
  <si>
    <t>Potter SH-1224  15cd, Hi db</t>
  </si>
  <si>
    <t>Potter SH-1224  15cd, Med db</t>
  </si>
  <si>
    <t>Potter SH-1224  15cd, Lo db</t>
  </si>
  <si>
    <t>Potter SH-1224  35cd, Hi db</t>
  </si>
  <si>
    <t>Potter SH-1224  35cd, Med db</t>
  </si>
  <si>
    <t>Potter SH-1224  35cd, Lo db</t>
  </si>
  <si>
    <t>Potter SH-1224  60cd, Hi db</t>
  </si>
  <si>
    <t>Potter SH-1224  60cd, Med db</t>
  </si>
  <si>
    <t>Potter SH-1224  60cd, Lo db</t>
  </si>
  <si>
    <t>Potter SH-1224  75cd, Hi db</t>
  </si>
  <si>
    <t>Potter SH-1224  75cd, Med db</t>
  </si>
  <si>
    <t>Potter SH-1224  75cd, Lo db</t>
  </si>
  <si>
    <t>Potter SH-1224  95cd, Hi db</t>
  </si>
  <si>
    <t>Potter SH-1224  95cd, Med db</t>
  </si>
  <si>
    <t>Potter SH-1224  95cd, Lo db</t>
  </si>
  <si>
    <t>Potter SH-1224  110cd, Hi db</t>
  </si>
  <si>
    <t>Potter SH-1224  110cd, Med db</t>
  </si>
  <si>
    <t>Potter SH-1224  110cd, Lo db</t>
  </si>
  <si>
    <t>Potter SH-24H-WP  95cd, Hi db</t>
  </si>
  <si>
    <t>Potter SH-24H-WP  95cd, Med db</t>
  </si>
  <si>
    <t>Potter SH-24H-WP  95cd, Lo db</t>
  </si>
  <si>
    <t>Potter SH-24H-WP  110cd, Hi db</t>
  </si>
  <si>
    <t>Potter SH-24H-WP  110cd, Med db</t>
  </si>
  <si>
    <t>Potter SH-24H-WP  110cd, Lo db</t>
  </si>
  <si>
    <t>Potter SH-24H-WP  135cd, Hi db</t>
  </si>
  <si>
    <t>Potter SH-24H-WP  135cd, Med db</t>
  </si>
  <si>
    <t>Potter SH-24H-WP  135cd, Lo db</t>
  </si>
  <si>
    <t>Potter SH-24H-WP  150cd, Hi db</t>
  </si>
  <si>
    <t>Potter SH-24H-WP  150cd, Med db</t>
  </si>
  <si>
    <t>Potter SH-24H-WP  150cd, Lo db</t>
  </si>
  <si>
    <t>Potter SH-24H-WP  177cd, Hi db</t>
  </si>
  <si>
    <t>Potter SH-24H-WP  177cd, Med db</t>
  </si>
  <si>
    <t>Potter SH-24H-WP  177cd, Lo db</t>
  </si>
  <si>
    <t>Potter SH-24H-WP  185cd, Hi db</t>
  </si>
  <si>
    <t>Potter SH-24H-WP  185cd, Med db</t>
  </si>
  <si>
    <t>Potter SH-24H-WP  185cd, Lo db</t>
  </si>
  <si>
    <t>User Defined 51</t>
  </si>
  <si>
    <t>User Defined 52</t>
  </si>
  <si>
    <t>User Defined 53</t>
  </si>
  <si>
    <t>User Defined 54</t>
  </si>
  <si>
    <t>User Defined 55</t>
  </si>
  <si>
    <t>User Defined 56</t>
  </si>
  <si>
    <t>User Defined 57</t>
  </si>
  <si>
    <t>User Defined 58</t>
  </si>
  <si>
    <t>User Defined 59</t>
  </si>
  <si>
    <t>User Defined 60</t>
  </si>
  <si>
    <t>User Defined 61</t>
  </si>
  <si>
    <t>User Defined 62</t>
  </si>
  <si>
    <t>User Defined 63</t>
  </si>
  <si>
    <t>User Defined 64</t>
  </si>
  <si>
    <t>User Defined 65</t>
  </si>
  <si>
    <t>User Defined 66</t>
  </si>
  <si>
    <t>User Defined 67</t>
  </si>
  <si>
    <t>User Defined 68</t>
  </si>
  <si>
    <t>User Defined 69</t>
  </si>
  <si>
    <t>User Defined 70</t>
  </si>
  <si>
    <t>User Defined 71</t>
  </si>
  <si>
    <t>User Defined 72</t>
  </si>
  <si>
    <t>User Defined 73</t>
  </si>
  <si>
    <t>User Defined 74</t>
  </si>
  <si>
    <t>User Defined 75</t>
  </si>
  <si>
    <t>User Defined 76</t>
  </si>
  <si>
    <t>User Defined 77</t>
  </si>
  <si>
    <t>User Defined 78</t>
  </si>
  <si>
    <t>User Defined 79</t>
  </si>
  <si>
    <t>User Defined 80</t>
  </si>
  <si>
    <t>User Defined 81</t>
  </si>
  <si>
    <t>User Defined 82</t>
  </si>
  <si>
    <t>User Defined 83</t>
  </si>
  <si>
    <t>User Defined 84</t>
  </si>
  <si>
    <t>User Defined 85</t>
  </si>
  <si>
    <t>User Defined 86</t>
  </si>
  <si>
    <t>User Defined 87</t>
  </si>
  <si>
    <t>User Defined 88</t>
  </si>
  <si>
    <t>User Defined 89</t>
  </si>
  <si>
    <t>User Defined 90</t>
  </si>
  <si>
    <t>User Defined 91</t>
  </si>
  <si>
    <t>User Defined 92</t>
  </si>
  <si>
    <t>User Defined 93</t>
  </si>
  <si>
    <t>User Defined 94</t>
  </si>
  <si>
    <t>User Defined 95</t>
  </si>
  <si>
    <t>User Defined 96</t>
  </si>
  <si>
    <t>User Defined 97</t>
  </si>
  <si>
    <t>User Defined 98</t>
  </si>
  <si>
    <t>User Defined 99</t>
  </si>
  <si>
    <t>User Defined 100</t>
  </si>
  <si>
    <t>Potter DSD-P Duct Detector</t>
  </si>
  <si>
    <t>Potter ARB-6 Det Base w/Relay</t>
  </si>
  <si>
    <t>Potter CIZM-4 Conv Zone Class B</t>
  </si>
  <si>
    <t>Potter MOM-4 Output Module</t>
  </si>
  <si>
    <t>Other Notification</t>
  </si>
  <si>
    <t>Conventional Detectors</t>
  </si>
  <si>
    <t>Potter ASB Det Base w/Sounder</t>
  </si>
  <si>
    <t>Potter CIZM-4 Conv Zone Class A</t>
  </si>
  <si>
    <t>User Defined Parts</t>
  </si>
  <si>
    <t>to these bottom 5 rows</t>
  </si>
  <si>
    <t>User can add devices on the fly</t>
  </si>
  <si>
    <t>(No lookup function)</t>
  </si>
  <si>
    <t>NAC Circuits (See NAC Configuration below)</t>
  </si>
  <si>
    <t>Polarity Reversal</t>
  </si>
  <si>
    <t>Contact Input</t>
  </si>
  <si>
    <t>NAC Circuit Configuration &amp; Voltage Drop</t>
  </si>
  <si>
    <t xml:space="preserve">Panel Standby: </t>
  </si>
  <si>
    <t xml:space="preserve">Panel Alarm: </t>
  </si>
  <si>
    <t>Battery Calculation Summary</t>
  </si>
  <si>
    <t xml:space="preserve">Panel Current: </t>
  </si>
  <si>
    <t xml:space="preserve">NAC Circuit Current: </t>
  </si>
  <si>
    <t xml:space="preserve">Installed By: </t>
  </si>
  <si>
    <t xml:space="preserve">Designed By: </t>
  </si>
  <si>
    <t>(Current draws listed are 2400/3000HZ Temporal audible setting)</t>
  </si>
  <si>
    <t>User assumes all responsibility to ensure the quantities and current draw values in this worksheet are accurate prior to submittal.</t>
  </si>
  <si>
    <t>NAC 3</t>
  </si>
  <si>
    <t>NAC 4</t>
  </si>
  <si>
    <t>NAC Circuit Configuration &amp; Voltage Drop (cont'd)</t>
  </si>
  <si>
    <t>Class B</t>
  </si>
  <si>
    <t>Class A</t>
  </si>
  <si>
    <t>Panel</t>
  </si>
  <si>
    <t>NAC Power Expander</t>
  </si>
  <si>
    <t>PSN-64
Battery &amp; Voltage Drop
Calculations</t>
  </si>
  <si>
    <t>PSN-64</t>
  </si>
  <si>
    <t>PLINK Devices</t>
  </si>
  <si>
    <t>DRV-50 LED Power</t>
  </si>
  <si>
    <t>RLY-5 Power</t>
  </si>
  <si>
    <t>LED-16 LED Power</t>
  </si>
  <si>
    <t>Potter HS-24, 15cd, Hi db</t>
  </si>
  <si>
    <t>Potter HS-24, 30cd, Hi db</t>
  </si>
  <si>
    <t>Potter HS-24, 60cd, Hi db</t>
  </si>
  <si>
    <t>Potter HS-24, 75cd, Hi db</t>
  </si>
  <si>
    <t>Potter HS-24, 110cd, Hi db</t>
  </si>
  <si>
    <t>Potter HS24-177,177cd, Hi db</t>
  </si>
  <si>
    <t>Potter CHS-24, 15cd, Hi db</t>
  </si>
  <si>
    <t>Potter CHS-24, 30cd, Hi db</t>
  </si>
  <si>
    <t>Potter CHS-24, 75cd, Hi db</t>
  </si>
  <si>
    <t>Potter CHS-24. 95cd, Hi db</t>
  </si>
  <si>
    <t>Potter CHS-24, 115cd, Hi db</t>
  </si>
  <si>
    <t>Potter CHS-24, 150cd, Hi db</t>
  </si>
  <si>
    <t>Potter CHS-24A, 15cd, Hi db</t>
  </si>
  <si>
    <t>Potter CHS-24A, 30cd, Hi db</t>
  </si>
  <si>
    <t>Potter CHS-24A, 60cd, Hi db</t>
  </si>
  <si>
    <t>Potter CHS-24A, 75cd, Hi db</t>
  </si>
  <si>
    <t>Potter CHS-24A, 110cd, Hi db</t>
  </si>
  <si>
    <t>Potter CHS-24B,CHS-24G,CHS-24R, 15cd, Hi db</t>
  </si>
  <si>
    <t>Potter CHS-24B,CHS-24G,CHS-24R, 30cd, Hi db</t>
  </si>
  <si>
    <t>Potter CHS-24B,CHS-24G,CHS-24R, 60cd, Hi db</t>
  </si>
  <si>
    <t>Potter CHS-24B,CHS-24G,CHS-24R, 75cd, Hi db</t>
  </si>
  <si>
    <t>Potter CHS-24B,CHS-24G,CHS-24R, 110cd, Hi db</t>
  </si>
  <si>
    <t>Potter CCHS-24A,CCHS-24B,CCHS-24G, 15cd, Hi db</t>
  </si>
  <si>
    <t>Potter CCHS-24A,CCHS-24B,CCHS-24G, 30cd, Hi db</t>
  </si>
  <si>
    <t>Potter CCHS-24A,CCHS-24B,CCHS-24G, 75cd, Hi db</t>
  </si>
  <si>
    <t>Potter CCHS-24A,CCHS-24B,CCHS-24G, 95cd, Hi db</t>
  </si>
  <si>
    <t>Potter CCHS-24A,CCHS-24B,CCHS-24G, 115cd, Hi db</t>
  </si>
  <si>
    <t>Potter CCHS-24R, 15cd, Hi db</t>
  </si>
  <si>
    <t>Potter CCHS-24R, 30cd, Hi db</t>
  </si>
  <si>
    <t>Potter CCHS-24R, 75cd, Hi db</t>
  </si>
  <si>
    <t>Potter CCHS-24R, 95cd, Hi db</t>
  </si>
  <si>
    <t>Potter CCHS-24R, 115cd, Hi db</t>
  </si>
  <si>
    <t>Potter HS-24-WP, HSLP-24-WP 75cd, Hi db</t>
  </si>
  <si>
    <t>Potter CHS-24A-WP,CHSLP-24A-WP 75cd, Hi db</t>
  </si>
  <si>
    <t>Potter S-24 Strobe, 15cd</t>
  </si>
  <si>
    <t>Potter S-24 Strobe, 30cd</t>
  </si>
  <si>
    <t>Potter S-24 Strobe, 60cd</t>
  </si>
  <si>
    <t>Potter S-24 Strobe, 75cd</t>
  </si>
  <si>
    <t>Potter S-24 Strobe, 110cd</t>
  </si>
  <si>
    <t>Potter S24-177 Strobe, 177cd</t>
  </si>
  <si>
    <t>Potter CS-24 Strobe, 15cd</t>
  </si>
  <si>
    <t>Potter CS-24 Strobe, 30cd</t>
  </si>
  <si>
    <t>Potter CS-24 Strobe, 75cd</t>
  </si>
  <si>
    <t>Potter CS-24 Strobe, 95cd</t>
  </si>
  <si>
    <t>Potter CS-24 Strobe, 115cd</t>
  </si>
  <si>
    <t>Potter CS-24 Strobe, 150cd</t>
  </si>
  <si>
    <t>Potter S-24-WP Strobe, 75cd</t>
  </si>
  <si>
    <t>Potter CS-24WA Strobe, 15cd</t>
  </si>
  <si>
    <t>Potter CS-24WA Strobe, 30cd</t>
  </si>
  <si>
    <t>Potter CS-24WA Strobe, 60cd</t>
  </si>
  <si>
    <t>Potter CS-24WA Strobe,75cd</t>
  </si>
  <si>
    <t>Potter CS-24WA Strobe,110cd</t>
  </si>
  <si>
    <t>Potter CS-24WB,CS-24WG,CS-24WR Strobe, 15cd</t>
  </si>
  <si>
    <t>Potter CS-24WB,CS-24WG,CS-24WR Strobe, 30cd</t>
  </si>
  <si>
    <t>Potter CS-24WB,CS-24WG,CS-24WR Strobe, 60cd</t>
  </si>
  <si>
    <t>Potter CS-24WB,CS-24WG,CS-24WR Strobe, 75cd</t>
  </si>
  <si>
    <t>Potter CS-24WB,CS-24WG,CS-24WR Strobe, 110cd</t>
  </si>
  <si>
    <t>Potter CCS-24A,CCS-24B,CCS-24G Strobe, 15cd</t>
  </si>
  <si>
    <t>Potter CCS-24A,CCS-24B,CCS-24G Strobe, 30cd</t>
  </si>
  <si>
    <t>Potter CCS-24A,CCS-24B,CCS-24G Strobe, 75cd</t>
  </si>
  <si>
    <t>Potter CCS-24A,CCS-24B,CCS-24G Strobe, 95cd</t>
  </si>
  <si>
    <t>Potter CCS-24A,CCS-24B,CCS-24G Strobe, 115cd</t>
  </si>
  <si>
    <t>Potter CCS-24R Strobe, 15cd</t>
  </si>
  <si>
    <t>Potter CCS-24R Strobe, 30cd</t>
  </si>
  <si>
    <t>Potter CCS-24R Strobe, 75cd</t>
  </si>
  <si>
    <t>Potter CCS-24R Strobe, 95cd</t>
  </si>
  <si>
    <t>Potter CCS-24R Strobe, 110cd</t>
  </si>
  <si>
    <t>Potter SPKSTR-24WLP, 15cd</t>
  </si>
  <si>
    <t>Potter SPKSTR-24WLP Strobe, 30cd</t>
  </si>
  <si>
    <t>Potter SPKSTR-24WLP Strobe, 60cd</t>
  </si>
  <si>
    <t>Potter SPKSTR-24WLP Strobe, 75cd</t>
  </si>
  <si>
    <t>Potter SPKSTR-24WLP Strobe, 110cd</t>
  </si>
  <si>
    <t>Potter SPKSTR-24CLP Strobe 15cd</t>
  </si>
  <si>
    <t>Potter SPKSTR-24CLP Strobe, 30cd</t>
  </si>
  <si>
    <t>Potter SPKSTR-24CLP Strobe, 75cd</t>
  </si>
  <si>
    <t>Potter SPKSTR-24CLP Strobe, 95cd</t>
  </si>
  <si>
    <t>Potter SPKSTR-24CLP Strobe, 115cd</t>
  </si>
  <si>
    <t>Potter CSPKSTR-24A Strobe, 15/75cd</t>
  </si>
  <si>
    <t>Potter CSPKSTR-24B Strobe, 15/75cd</t>
  </si>
  <si>
    <t>Potter CSPKSTR-24G Strobe, 15/75cd</t>
  </si>
  <si>
    <t>Potter CSPKSTR-24R Strobe, 15/75cd</t>
  </si>
  <si>
    <t>Gentex GES3-24 Strobe, 15cd</t>
  </si>
  <si>
    <t>Gentex GES3-24 Strobe, 30cd</t>
  </si>
  <si>
    <t>Gentex GES3-24 Strobe, 60cd</t>
  </si>
  <si>
    <t>Gentex GES3-24 Strobe, 75cd</t>
  </si>
  <si>
    <t>Gentex GES3-24 Strobe, 110cd</t>
  </si>
  <si>
    <t>Gentex GES24-177 Strobe, 177cd</t>
  </si>
  <si>
    <t>Gentex GCS24 Strobe, 15cd</t>
  </si>
  <si>
    <t>Gentex GCS24 Strobe, 30cd</t>
  </si>
  <si>
    <t>Gentex GCS24 Strobe, 75cd</t>
  </si>
  <si>
    <t>Gentex GCS24 Strobe, 95cd</t>
  </si>
  <si>
    <t>Gentex GCS24 Strobe, 115cd</t>
  </si>
  <si>
    <t>Gentex GCS24 Strobe, 150cd</t>
  </si>
  <si>
    <t>Gentex WGES24-75 Strobe, 75cd</t>
  </si>
  <si>
    <t>Gentex GESA24 Strobe, 15cd</t>
  </si>
  <si>
    <t>Gentex GESA24 Strobe, 30cd</t>
  </si>
  <si>
    <t>Gentex GESA24 Strobe, 60cd</t>
  </si>
  <si>
    <t>Gentex GESA24 Strobe,75cd</t>
  </si>
  <si>
    <t>Gentex GESA24 Strobe,110cd</t>
  </si>
  <si>
    <t>Gentex GESB24, GESG24, GESR24 Strobe, 15cd</t>
  </si>
  <si>
    <t>Gentex GESB24, GESG24, GESR24 Strobe, 30cd</t>
  </si>
  <si>
    <t>Gentex GESB24, GESG24, GESR24 Strobe, 60cd</t>
  </si>
  <si>
    <t>Gentex GESB24, GESG24, GESR24 Strobe, 75cd</t>
  </si>
  <si>
    <t>Gentex GESB24, GESG24, GESR24 Strobe, 110cd</t>
  </si>
  <si>
    <t>Gentex GCSA24, GCSB24, GCSG24 Strobe, 15cd</t>
  </si>
  <si>
    <t>Gentex GCSA24, GCSB24, GCSG24 Strobe, 30cd</t>
  </si>
  <si>
    <t>Gentex GCSA24, GCSB24, GCSG24 Strobe, 75cd</t>
  </si>
  <si>
    <t>Gentex GCSA24, GCSB24, GCSG24 Strobe, 95cd</t>
  </si>
  <si>
    <t>Gentex GCSA24, GCSB24, GCSG24 Strobe, 115cd</t>
  </si>
  <si>
    <t>Gentex GCSR24 Strobe, 15cd</t>
  </si>
  <si>
    <t>Gentex GCSR24 Strobe, 30cd</t>
  </si>
  <si>
    <t>Gentex GCSR24 Strobe, 75cd</t>
  </si>
  <si>
    <t>Gentex GCSR24 Strobe, 95cd</t>
  </si>
  <si>
    <t>Gentex GCSR24 Strobe, 110cd</t>
  </si>
  <si>
    <t>Gentex WGESA24 Strobe, 75cd</t>
  </si>
  <si>
    <t>Gentex WGESB24, WGESG24, WGESR24 Strobe, 75cd</t>
  </si>
  <si>
    <t>Gentex SSPK24WLP Strobe, 15cd</t>
  </si>
  <si>
    <t>Gentex SSPK24WLP Strobe, 30cd</t>
  </si>
  <si>
    <t>Gentex SSPK24WLP Strobe, 60cd</t>
  </si>
  <si>
    <t>Gentex SSPK24WLP Strobe, 75cd</t>
  </si>
  <si>
    <t>Gentex SSPK24WLP Strobe, 110cd</t>
  </si>
  <si>
    <t>Gentex SSPK24CLP Strobe, 15cd</t>
  </si>
  <si>
    <t>Gentex SSPK24CLP Strobe, 30cd</t>
  </si>
  <si>
    <t>Gentex SSPK24CLP Strobe, 75cd</t>
  </si>
  <si>
    <t>Gentex SSPK24CLP Strobe, 95cd</t>
  </si>
  <si>
    <t>Gentex SSPK24CLP Strobe, 115cd</t>
  </si>
  <si>
    <t>Gentex SSPKA24 Strobe, 15/75cd</t>
  </si>
  <si>
    <t>Gentex SSPKB24 Strobe, 15/75cd</t>
  </si>
  <si>
    <t>Gentex SSPKG24 Strobe, 15/75cd</t>
  </si>
  <si>
    <t>Gentex SSPKR24 Strobe, 15/75cd</t>
  </si>
  <si>
    <t>Potter EH-24 Horn, High db</t>
  </si>
  <si>
    <t>Gentex GEH24 Horn, High db</t>
  </si>
  <si>
    <t>AUX Power</t>
  </si>
  <si>
    <t>Volts @ Last Device</t>
  </si>
  <si>
    <t xml:space="preserve">AUX </t>
  </si>
  <si>
    <t>Potter LFH-24 LF Horn, Temporal 3 Normal db</t>
  </si>
  <si>
    <t>Potter LFH-24 LF Horn, Temporal 3 Loud db</t>
  </si>
  <si>
    <t>Potter LFH-24 LF Horn, Temporal 4 Normal db</t>
  </si>
  <si>
    <t>Potter LFH-24 LF Horn, Temporal 4 Loud db</t>
  </si>
  <si>
    <t>Gentex GHLF LF Horn, Temporal 3 Normal db</t>
  </si>
  <si>
    <t>Gentex GHLF LF Horn, Temporal 3 Loud db</t>
  </si>
  <si>
    <t>Gentex GHLF LF Horn, Temporal 4 Normal db</t>
  </si>
  <si>
    <t>Gentex GHLF LF Horn, Temporal 4 Loud db</t>
  </si>
  <si>
    <t>CHS-24B-WP,CHS-24G-WP,CSH-24R-WP, 75cd, Hi db</t>
  </si>
  <si>
    <t>CHSLP-24B-WP,CHSLP-24G-WP,CHSLP-24R-WP, 75cd, Hi db</t>
  </si>
  <si>
    <t>Potter PAD100-NAC Output Module</t>
  </si>
  <si>
    <t>Potter PAD100-ZM Conv Zone Module</t>
  </si>
  <si>
    <t>Potter PAD100-DUCTR Duct Det w/ Relay</t>
  </si>
  <si>
    <t>Potter PAD100-SB Sounder Base</t>
  </si>
  <si>
    <t>Potter LFHS-15 Temporal 3 Normal db</t>
  </si>
  <si>
    <t>Potter LFHS-15 Temporal 3 Loud db</t>
  </si>
  <si>
    <t>Potter LFHS-15 Temporal 4 Normal db</t>
  </si>
  <si>
    <t>Potter LFHS-15 Temporal 4 Loud db</t>
  </si>
  <si>
    <t>Potter LFHS-110 Temporal 3 Normal db</t>
  </si>
  <si>
    <t>Potter LFHS-110 Temporal 3 Loud db</t>
  </si>
  <si>
    <t>Potter LFHS-110 Temporal 4 Normal db</t>
  </si>
  <si>
    <t>Potter LFHS-110 Temporal 4 Loud db</t>
  </si>
  <si>
    <t>Potter LFHS-177 Temporal 3 Normal db</t>
  </si>
  <si>
    <t>Potter LFHS-177 Temporal 3 Loud db</t>
  </si>
  <si>
    <t>Potter LFHS-177 Temporal 4 Normal db</t>
  </si>
  <si>
    <t>Potter LFHS-177 Temporal 4 Loud db</t>
  </si>
  <si>
    <t>Gentex GHSLF-15 Temporal 3 Normal db</t>
  </si>
  <si>
    <t>Gentex GHSLF-15 Temporal 3 Loud db</t>
  </si>
  <si>
    <t>Gentex GHSLF-15 Temporal 4 Normal db</t>
  </si>
  <si>
    <t>Gentex GHSLF-15 Temporal 4 Loud db</t>
  </si>
  <si>
    <t>Gentex GHSLF-110 Temporal 3 Normal db</t>
  </si>
  <si>
    <t>Gentex GHSLF-110 Temporal 3 Loud db</t>
  </si>
  <si>
    <t>Gentex GHSLF-110 Temporal 4 Normal db</t>
  </si>
  <si>
    <t>Gentex GHSLF-110 Temporal 4 Loud db</t>
  </si>
  <si>
    <t>Gentex GHSLF-177 Temporal 3 Normal db</t>
  </si>
  <si>
    <t>Gentex GHSLF-177 Temporal 3 Loud db</t>
  </si>
  <si>
    <t>Gentex GHSLF-177 Temporal 4 Normal db</t>
  </si>
  <si>
    <t>Gentex GHSLF-177 Temporal 4 Loud db</t>
  </si>
  <si>
    <t>CS-24A-WP,CS-24B-WP,CS-24G-WP,CS-24R-WP Strobe, 75cd</t>
  </si>
  <si>
    <t>CSLP-24A-WP,CS-24B-WP,CS-24G-WP,CS-24R-WP Strobe, 75cd</t>
  </si>
  <si>
    <t>Clifford and Snell YL6 Explsn Proof Strobe</t>
  </si>
  <si>
    <t>Clifford and Snell YO6 Explsn Proof Sounder</t>
  </si>
  <si>
    <t>Clifford and Snell V6 Explsn Proof Strobe 5 Joule</t>
  </si>
  <si>
    <t>Clifford and Snell V6 Explsn Proof Strobe 10 Joule</t>
  </si>
  <si>
    <t>Clifford and Snell V6 Explsn Proof Strobe 20 Joule</t>
  </si>
  <si>
    <t>Potter PAD100-LFSB Sounder Base</t>
  </si>
  <si>
    <r>
      <t xml:space="preserve">Potter CO-12/24 CO Detector </t>
    </r>
    <r>
      <rPr>
        <b/>
        <sz val="9"/>
        <color indexed="8"/>
        <rFont val="Calibri"/>
        <family val="2"/>
      </rPr>
      <t>(Obsolete)</t>
    </r>
  </si>
  <si>
    <t>Potter CPS-24 Photo Smoke Det</t>
  </si>
  <si>
    <r>
      <t xml:space="preserve">Potter PS-24 Photo Smoke Det </t>
    </r>
    <r>
      <rPr>
        <b/>
        <sz val="9"/>
        <color indexed="8"/>
        <rFont val="Calibri"/>
        <family val="2"/>
      </rPr>
      <t>(Obsolete)</t>
    </r>
  </si>
  <si>
    <t>Class</t>
  </si>
  <si>
    <t>Class:</t>
  </si>
  <si>
    <t xml:space="preserve">Safety Margin: </t>
  </si>
  <si>
    <t>#12 Stranded</t>
  </si>
  <si>
    <t>P-LINK Devices</t>
  </si>
  <si>
    <t xml:space="preserve">Efficiency Factor: </t>
  </si>
  <si>
    <t>PE-HS 15 cd Normal db</t>
  </si>
  <si>
    <t>PE-HS 15 cd Loud db</t>
  </si>
  <si>
    <t>PE-HS 30 cd Normal db</t>
  </si>
  <si>
    <t>PE-HS 30 cd Loud db</t>
  </si>
  <si>
    <t>PE-HS 75 cd Normal db</t>
  </si>
  <si>
    <t>PE-HS 75 cd Loud db</t>
  </si>
  <si>
    <t>PE-HS 110 cd Normal db</t>
  </si>
  <si>
    <t>PE-HS 110 cd Loud db</t>
  </si>
  <si>
    <t>PE-HS 135 cd Normal db</t>
  </si>
  <si>
    <t>PE-HS 135 cd Loud db</t>
  </si>
  <si>
    <t>PE-HS 185 cd Normal db</t>
  </si>
  <si>
    <t>PE-HS 185 cd Loud db</t>
  </si>
  <si>
    <t>PE-HSC 15 cd Normal db</t>
  </si>
  <si>
    <t>PE-HSC 15 cd Loud db</t>
  </si>
  <si>
    <t>PE-HSC 30 cd Normal db</t>
  </si>
  <si>
    <t>PE-HSC 30 cd Loud db</t>
  </si>
  <si>
    <t>PE-HSC 75 cd Normal db</t>
  </si>
  <si>
    <t>PE-HSC 75 cd Loud db</t>
  </si>
  <si>
    <t>PE-HSC 110 cd Normal db</t>
  </si>
  <si>
    <t>PE-HSC 110 cd Loud db</t>
  </si>
  <si>
    <t>PE-HSC 150 cd Normal db</t>
  </si>
  <si>
    <t>PE-HSC 150 cd Loud db</t>
  </si>
  <si>
    <t>PE-HSC 177 cd Normal db</t>
  </si>
  <si>
    <t>PE-HSC 177 cd Loud db</t>
  </si>
  <si>
    <t>PE-LFHN Continuous</t>
  </si>
  <si>
    <t>PE-LFHN Temporal 3</t>
  </si>
  <si>
    <t>PE-LFHN Temporal 3/4</t>
  </si>
  <si>
    <t>PE-LFHS 110 cd</t>
  </si>
  <si>
    <t>PE-LFHS 177 cd</t>
  </si>
  <si>
    <t>Potter HP-25T MiniHorn, Syncable</t>
  </si>
  <si>
    <t>Potter MHT-1224 GX93 Mini Horn</t>
  </si>
  <si>
    <t>Gentex GX93 Mini Horn</t>
  </si>
  <si>
    <t>Potter PDC-6-24 Bell</t>
  </si>
  <si>
    <t>Potter PDC-8-24 Bell</t>
  </si>
  <si>
    <t>Potter PDC-10-24 Bell</t>
  </si>
  <si>
    <r>
      <t xml:space="preserve">Potter MBA-246 Bell </t>
    </r>
    <r>
      <rPr>
        <b/>
        <sz val="9"/>
        <color rgb="FF000000"/>
        <rFont val="Calibri"/>
        <family val="2"/>
      </rPr>
      <t>(Obsolete)</t>
    </r>
  </si>
  <si>
    <r>
      <t xml:space="preserve">Potter MBA-248 Bell </t>
    </r>
    <r>
      <rPr>
        <b/>
        <sz val="9"/>
        <color rgb="FF000000"/>
        <rFont val="Calibri"/>
        <family val="2"/>
      </rPr>
      <t>(Obsolete)</t>
    </r>
  </si>
  <si>
    <r>
      <t>Potter MBA-2410 Bell</t>
    </r>
    <r>
      <rPr>
        <b/>
        <sz val="9"/>
        <color rgb="FF000000"/>
        <rFont val="Calibri"/>
        <family val="2"/>
      </rPr>
      <t xml:space="preserve"> (Obsolete)</t>
    </r>
  </si>
  <si>
    <t>Federal Signal FHEX Explsn Proof Horn</t>
  </si>
  <si>
    <t>Federal Signal FSEX &amp; FSEX-HI Explsn Proof Strobe</t>
  </si>
  <si>
    <t>Potter PAD300-SB Sounder Base</t>
  </si>
  <si>
    <t>Potter PAD300-LFSB Sounder Base</t>
  </si>
  <si>
    <t xml:space="preserve">Air Products MS-RA &amp; MS-KA/P/R </t>
  </si>
  <si>
    <t>Potter CPSD-24V Photo Smoke Det</t>
  </si>
  <si>
    <t>Potter CPSHD-24H Photo/Heat Det</t>
  </si>
  <si>
    <r>
      <t xml:space="preserve">Potter PS-24H Photo/Heat Det </t>
    </r>
    <r>
      <rPr>
        <b/>
        <sz val="9"/>
        <color rgb="FF000000"/>
        <rFont val="Calibri"/>
        <family val="2"/>
      </rPr>
      <t>(Obsolete)</t>
    </r>
  </si>
  <si>
    <t>Potter PE-ST Strobe, 15cd</t>
  </si>
  <si>
    <t>Potter PE-ST Strobe, 30cd</t>
  </si>
  <si>
    <t>Potter PE-ST Strobe, 75cd</t>
  </si>
  <si>
    <t>Potter PE-ST Strobe, 110cd</t>
  </si>
  <si>
    <t>Potter PE-ST Strobe, 135cd</t>
  </si>
  <si>
    <t>Potter PE-ST Strobe, 185cd</t>
  </si>
  <si>
    <t>Potter PE-STC  Strobe, 15cd</t>
  </si>
  <si>
    <t>Potter PE-STC  Strobe, 30cd</t>
  </si>
  <si>
    <t>Potter PE-STC  Strobe, 75cd</t>
  </si>
  <si>
    <t>Potter PE-STC  Strobe, 135cd</t>
  </si>
  <si>
    <t>Potter PE-STC  Strobe, 150cd</t>
  </si>
  <si>
    <t>Potter PE-STC  Strobe, 177cd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</si>
</sst>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0"/>
    <numFmt numFmtId="166" formatCode="0.00000"/>
  </numFmts>
  <fonts count="2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8"/>
      <color indexed="9"/>
      <name val="Calibri"/>
      <family val="2"/>
    </font>
    <font>
      <sz val="9"/>
      <color indexed="81"/>
      <name val="Tahoma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9"/>
      <name val="Calibri"/>
      <family val="2"/>
    </font>
    <font>
      <i/>
      <sz val="8"/>
      <color indexed="8"/>
      <name val="Calibri"/>
      <family val="2"/>
    </font>
    <font>
      <sz val="9"/>
      <color indexed="9"/>
      <name val="Calibri"/>
      <family val="2"/>
    </font>
    <font>
      <b/>
      <sz val="12"/>
      <color indexed="9"/>
      <name val="Calibri"/>
      <family val="2"/>
    </font>
    <font>
      <b/>
      <i/>
      <sz val="8"/>
      <color indexed="8"/>
      <name val="Calibri"/>
      <family val="2"/>
    </font>
    <font>
      <b/>
      <i/>
      <sz val="14"/>
      <color indexed="8"/>
      <name val="Calibri"/>
      <family val="2"/>
    </font>
    <font>
      <b/>
      <i/>
      <sz val="9"/>
      <color indexed="8"/>
      <name val="Calibri"/>
      <family val="2"/>
    </font>
    <font>
      <sz val="10"/>
      <color indexed="9"/>
      <name val="Calibri"/>
      <family val="2"/>
    </font>
    <font>
      <b/>
      <i/>
      <sz val="14"/>
      <color indexed="9"/>
      <name val="Calibri"/>
      <family val="2"/>
    </font>
    <font>
      <b/>
      <i/>
      <sz val="12"/>
      <color indexed="8"/>
      <name val="Calibri"/>
      <family val="2"/>
    </font>
    <font>
      <i/>
      <sz val="10"/>
      <color indexed="8"/>
      <name val="Calibri"/>
      <family val="2"/>
    </font>
    <font>
      <b/>
      <i/>
      <sz val="11"/>
      <color indexed="8"/>
      <name val="Calibri"/>
      <family val="2"/>
    </font>
    <font>
      <sz val="8"/>
      <color indexed="9"/>
      <name val="Calibri"/>
      <family val="2"/>
    </font>
    <font>
      <b/>
      <sz val="12"/>
      <color indexed="8"/>
      <name val="Calibri"/>
      <family val="2"/>
    </font>
    <font>
      <b/>
      <i/>
      <sz val="10"/>
      <color indexed="8"/>
      <name val="Calibri"/>
      <family val="2"/>
    </font>
    <font>
      <sz val="10"/>
      <color theme="0"/>
      <name val="Calibri"/>
      <family val="2"/>
    </font>
    <font>
      <sz val="9"/>
      <color theme="0"/>
      <name val="Calibri"/>
      <family val="2"/>
    </font>
    <font>
      <b/>
      <sz val="9"/>
      <color indexed="81"/>
      <name val="Tahoma"/>
      <family val="2"/>
    </font>
    <font>
      <b/>
      <sz val="9"/>
      <color rgb="FF0000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3"/>
        <bgColor indexed="64"/>
      </patternFill>
    </fill>
  </fills>
  <borders count="3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2">
    <xf numFmtId="0" fontId="0" fillId="0" borderId="0" xfId="0"/>
    <xf numFmtId="0" fontId="0" fillId="2" borderId="0" xfId="0" applyFill="1"/>
    <xf numFmtId="0" fontId="5" fillId="2" borderId="0" xfId="0" applyFont="1" applyFill="1"/>
    <xf numFmtId="0" fontId="5" fillId="0" borderId="0" xfId="0" applyFont="1"/>
    <xf numFmtId="0" fontId="4" fillId="0" borderId="0" xfId="0" applyFont="1"/>
    <xf numFmtId="0" fontId="5" fillId="2" borderId="1" xfId="0" applyFont="1" applyFill="1" applyBorder="1"/>
    <xf numFmtId="0" fontId="6" fillId="0" borderId="0" xfId="0" applyFont="1"/>
    <xf numFmtId="0" fontId="9" fillId="3" borderId="5" xfId="0" applyFont="1" applyFill="1" applyBorder="1" applyAlignment="1">
      <alignment horizontal="center"/>
    </xf>
    <xf numFmtId="0" fontId="5" fillId="0" borderId="1" xfId="0" applyFont="1" applyBorder="1"/>
    <xf numFmtId="0" fontId="5" fillId="4" borderId="3" xfId="0" applyFont="1" applyFill="1" applyBorder="1"/>
    <xf numFmtId="0" fontId="5" fillId="4" borderId="2" xfId="0" applyFont="1" applyFill="1" applyBorder="1"/>
    <xf numFmtId="0" fontId="5" fillId="4" borderId="4" xfId="0" applyFont="1" applyFill="1" applyBorder="1"/>
    <xf numFmtId="0" fontId="7" fillId="4" borderId="6" xfId="0" applyFont="1" applyFill="1" applyBorder="1" applyAlignment="1">
      <alignment horizontal="center"/>
    </xf>
    <xf numFmtId="0" fontId="7" fillId="4" borderId="0" xfId="0" applyFont="1" applyFill="1" applyAlignment="1">
      <alignment horizontal="center"/>
    </xf>
    <xf numFmtId="0" fontId="7" fillId="4" borderId="7" xfId="0" applyFont="1" applyFill="1" applyBorder="1" applyAlignment="1">
      <alignment horizontal="center"/>
    </xf>
    <xf numFmtId="166" fontId="9" fillId="3" borderId="5" xfId="0" applyNumberFormat="1" applyFont="1" applyFill="1" applyBorder="1" applyAlignment="1">
      <alignment horizontal="center"/>
    </xf>
    <xf numFmtId="166" fontId="5" fillId="0" borderId="1" xfId="0" applyNumberFormat="1" applyFont="1" applyBorder="1"/>
    <xf numFmtId="166" fontId="5" fillId="0" borderId="0" xfId="0" applyNumberFormat="1" applyFont="1"/>
    <xf numFmtId="166" fontId="5" fillId="2" borderId="1" xfId="0" applyNumberFormat="1" applyFont="1" applyFill="1" applyBorder="1"/>
    <xf numFmtId="0" fontId="5" fillId="0" borderId="1" xfId="0" applyFont="1" applyBorder="1" applyProtection="1">
      <protection locked="0"/>
    </xf>
    <xf numFmtId="165" fontId="5" fillId="0" borderId="0" xfId="0" applyNumberFormat="1" applyFont="1"/>
    <xf numFmtId="0" fontId="12" fillId="3" borderId="9" xfId="0" applyFont="1" applyFill="1" applyBorder="1" applyAlignment="1">
      <alignment horizontal="center"/>
    </xf>
    <xf numFmtId="0" fontId="12" fillId="3" borderId="11" xfId="0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0" fontId="12" fillId="3" borderId="18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0" fontId="24" fillId="0" borderId="0" xfId="0" applyFont="1"/>
    <xf numFmtId="0" fontId="25" fillId="0" borderId="0" xfId="0" applyFont="1"/>
    <xf numFmtId="0" fontId="4" fillId="2" borderId="0" xfId="0" applyFont="1" applyFill="1" applyProtection="1">
      <protection hidden="1"/>
    </xf>
    <xf numFmtId="0" fontId="24" fillId="2" borderId="0" xfId="0" applyFont="1" applyFill="1" applyProtection="1">
      <protection hidden="1"/>
    </xf>
    <xf numFmtId="0" fontId="7" fillId="2" borderId="0" xfId="0" applyFont="1" applyFill="1" applyAlignment="1" applyProtection="1">
      <alignment horizontal="right"/>
      <protection hidden="1"/>
    </xf>
    <xf numFmtId="0" fontId="4" fillId="4" borderId="10" xfId="0" applyFont="1" applyFill="1" applyBorder="1" applyAlignment="1" applyProtection="1">
      <alignment horizontal="left"/>
      <protection locked="0" hidden="1"/>
    </xf>
    <xf numFmtId="0" fontId="7" fillId="2" borderId="0" xfId="0" applyFont="1" applyFill="1" applyProtection="1">
      <protection hidden="1"/>
    </xf>
    <xf numFmtId="0" fontId="4" fillId="2" borderId="0" xfId="0" applyFont="1" applyFill="1" applyAlignment="1" applyProtection="1">
      <alignment horizontal="left"/>
      <protection hidden="1"/>
    </xf>
    <xf numFmtId="0" fontId="7" fillId="2" borderId="0" xfId="0" applyFont="1" applyFill="1" applyAlignment="1" applyProtection="1">
      <alignment horizontal="right" vertical="top"/>
      <protection hidden="1"/>
    </xf>
    <xf numFmtId="0" fontId="7" fillId="2" borderId="0" xfId="0" applyFont="1" applyFill="1" applyAlignment="1" applyProtection="1">
      <alignment vertical="top"/>
      <protection hidden="1"/>
    </xf>
    <xf numFmtId="0" fontId="4" fillId="2" borderId="0" xfId="0" applyFont="1" applyFill="1" applyAlignment="1" applyProtection="1">
      <alignment horizontal="right"/>
      <protection hidden="1"/>
    </xf>
    <xf numFmtId="0" fontId="4" fillId="2" borderId="0" xfId="0" applyFont="1" applyFill="1" applyProtection="1">
      <protection locked="0" hidden="1"/>
    </xf>
    <xf numFmtId="14" fontId="4" fillId="4" borderId="10" xfId="0" applyNumberFormat="1" applyFont="1" applyFill="1" applyBorder="1" applyAlignment="1" applyProtection="1">
      <alignment horizontal="left"/>
      <protection locked="0" hidden="1"/>
    </xf>
    <xf numFmtId="0" fontId="4" fillId="4" borderId="1" xfId="0" applyFont="1" applyFill="1" applyBorder="1" applyAlignment="1" applyProtection="1">
      <alignment horizontal="left"/>
      <protection locked="0" hidden="1"/>
    </xf>
    <xf numFmtId="0" fontId="9" fillId="3" borderId="9" xfId="0" applyFont="1" applyFill="1" applyBorder="1" applyAlignment="1" applyProtection="1">
      <alignment horizontal="center"/>
      <protection hidden="1"/>
    </xf>
    <xf numFmtId="0" fontId="9" fillId="3" borderId="2" xfId="0" applyFont="1" applyFill="1" applyBorder="1" applyAlignment="1" applyProtection="1">
      <alignment horizontal="center"/>
      <protection hidden="1"/>
    </xf>
    <xf numFmtId="0" fontId="9" fillId="3" borderId="3" xfId="0" applyFont="1" applyFill="1" applyBorder="1" applyAlignment="1" applyProtection="1">
      <alignment horizontal="center"/>
      <protection hidden="1"/>
    </xf>
    <xf numFmtId="0" fontId="9" fillId="3" borderId="3" xfId="0" applyFont="1" applyFill="1" applyBorder="1" applyAlignment="1" applyProtection="1">
      <alignment horizontal="right"/>
      <protection hidden="1"/>
    </xf>
    <xf numFmtId="0" fontId="9" fillId="3" borderId="4" xfId="0" applyFont="1" applyFill="1" applyBorder="1" applyAlignment="1" applyProtection="1">
      <alignment horizontal="right"/>
      <protection hidden="1"/>
    </xf>
    <xf numFmtId="0" fontId="5" fillId="2" borderId="16" xfId="0" applyFont="1" applyFill="1" applyBorder="1" applyAlignment="1" applyProtection="1">
      <alignment horizontal="center"/>
      <protection hidden="1"/>
    </xf>
    <xf numFmtId="0" fontId="5" fillId="2" borderId="16" xfId="0" applyFont="1" applyFill="1" applyBorder="1" applyProtection="1">
      <protection hidden="1"/>
    </xf>
    <xf numFmtId="164" fontId="5" fillId="2" borderId="16" xfId="0" applyNumberFormat="1" applyFont="1" applyFill="1" applyBorder="1" applyProtection="1">
      <protection hidden="1"/>
    </xf>
    <xf numFmtId="0" fontId="5" fillId="2" borderId="0" xfId="0" applyFont="1" applyFill="1" applyProtection="1">
      <protection hidden="1"/>
    </xf>
    <xf numFmtId="164" fontId="7" fillId="2" borderId="0" xfId="0" applyNumberFormat="1" applyFont="1" applyFill="1" applyProtection="1">
      <protection hidden="1"/>
    </xf>
    <xf numFmtId="0" fontId="5" fillId="2" borderId="0" xfId="0" applyFont="1" applyFill="1" applyAlignment="1" applyProtection="1">
      <alignment horizontal="right"/>
      <protection hidden="1"/>
    </xf>
    <xf numFmtId="0" fontId="9" fillId="3" borderId="9" xfId="0" applyFont="1" applyFill="1" applyBorder="1" applyProtection="1">
      <protection hidden="1"/>
    </xf>
    <xf numFmtId="0" fontId="9" fillId="3" borderId="11" xfId="0" applyFont="1" applyFill="1" applyBorder="1" applyAlignment="1" applyProtection="1">
      <alignment horizontal="center"/>
      <protection hidden="1"/>
    </xf>
    <xf numFmtId="0" fontId="9" fillId="3" borderId="4" xfId="0" applyFont="1" applyFill="1" applyBorder="1" applyAlignment="1" applyProtection="1">
      <alignment horizontal="center"/>
      <protection hidden="1"/>
    </xf>
    <xf numFmtId="0" fontId="4" fillId="2" borderId="0" xfId="0" applyFont="1" applyFill="1" applyAlignment="1" applyProtection="1">
      <alignment horizontal="center"/>
      <protection hidden="1"/>
    </xf>
    <xf numFmtId="0" fontId="5" fillId="2" borderId="0" xfId="0" applyFont="1" applyFill="1" applyAlignment="1" applyProtection="1">
      <alignment horizontal="center"/>
      <protection hidden="1"/>
    </xf>
    <xf numFmtId="0" fontId="5" fillId="2" borderId="0" xfId="0" applyFont="1" applyFill="1" applyAlignment="1" applyProtection="1">
      <alignment horizontal="center" vertical="center"/>
      <protection hidden="1"/>
    </xf>
    <xf numFmtId="166" fontId="5" fillId="2" borderId="0" xfId="0" applyNumberFormat="1" applyFont="1" applyFill="1" applyProtection="1">
      <protection hidden="1"/>
    </xf>
    <xf numFmtId="0" fontId="5" fillId="2" borderId="17" xfId="0" applyFont="1" applyFill="1" applyBorder="1" applyProtection="1">
      <protection hidden="1"/>
    </xf>
    <xf numFmtId="166" fontId="5" fillId="2" borderId="17" xfId="0" applyNumberFormat="1" applyFont="1" applyFill="1" applyBorder="1" applyProtection="1">
      <protection hidden="1"/>
    </xf>
    <xf numFmtId="166" fontId="7" fillId="2" borderId="0" xfId="0" applyNumberFormat="1" applyFont="1" applyFill="1" applyProtection="1">
      <protection hidden="1"/>
    </xf>
    <xf numFmtId="0" fontId="12" fillId="3" borderId="15" xfId="0" applyFont="1" applyFill="1" applyBorder="1" applyProtection="1">
      <protection hidden="1"/>
    </xf>
    <xf numFmtId="0" fontId="12" fillId="3" borderId="13" xfId="0" applyFont="1" applyFill="1" applyBorder="1" applyProtection="1">
      <protection hidden="1"/>
    </xf>
    <xf numFmtId="0" fontId="17" fillId="3" borderId="13" xfId="0" applyFont="1" applyFill="1" applyBorder="1" applyProtection="1">
      <protection hidden="1"/>
    </xf>
    <xf numFmtId="0" fontId="16" fillId="3" borderId="13" xfId="0" applyFont="1" applyFill="1" applyBorder="1" applyProtection="1">
      <protection hidden="1"/>
    </xf>
    <xf numFmtId="0" fontId="9" fillId="3" borderId="13" xfId="0" applyFont="1" applyFill="1" applyBorder="1" applyAlignment="1" applyProtection="1">
      <alignment horizontal="center"/>
      <protection hidden="1"/>
    </xf>
    <xf numFmtId="0" fontId="9" fillId="3" borderId="14" xfId="0" applyFont="1" applyFill="1" applyBorder="1" applyAlignment="1" applyProtection="1">
      <alignment horizontal="center"/>
      <protection hidden="1"/>
    </xf>
    <xf numFmtId="166" fontId="5" fillId="2" borderId="3" xfId="0" applyNumberFormat="1" applyFont="1" applyFill="1" applyBorder="1" applyProtection="1">
      <protection hidden="1"/>
    </xf>
    <xf numFmtId="0" fontId="5" fillId="2" borderId="3" xfId="0" applyFont="1" applyFill="1" applyBorder="1" applyAlignment="1" applyProtection="1">
      <alignment horizontal="right"/>
      <protection hidden="1"/>
    </xf>
    <xf numFmtId="0" fontId="5" fillId="2" borderId="0" xfId="0" applyFont="1" applyFill="1" applyAlignment="1" applyProtection="1">
      <alignment horizontal="left"/>
      <protection hidden="1"/>
    </xf>
    <xf numFmtId="165" fontId="7" fillId="2" borderId="0" xfId="0" applyNumberFormat="1" applyFont="1" applyFill="1" applyProtection="1">
      <protection hidden="1"/>
    </xf>
    <xf numFmtId="2" fontId="7" fillId="2" borderId="0" xfId="0" applyNumberFormat="1" applyFont="1" applyFill="1" applyProtection="1">
      <protection hidden="1"/>
    </xf>
    <xf numFmtId="2" fontId="5" fillId="2" borderId="0" xfId="0" applyNumberFormat="1" applyFont="1" applyFill="1" applyProtection="1">
      <protection hidden="1"/>
    </xf>
    <xf numFmtId="0" fontId="25" fillId="2" borderId="0" xfId="0" applyFont="1" applyFill="1" applyProtection="1">
      <protection hidden="1"/>
    </xf>
    <xf numFmtId="9" fontId="7" fillId="2" borderId="0" xfId="0" applyNumberFormat="1" applyFont="1" applyFill="1" applyProtection="1">
      <protection hidden="1"/>
    </xf>
    <xf numFmtId="0" fontId="6" fillId="2" borderId="0" xfId="0" applyFont="1" applyFill="1" applyAlignment="1" applyProtection="1">
      <alignment horizontal="right"/>
      <protection hidden="1"/>
    </xf>
    <xf numFmtId="2" fontId="6" fillId="2" borderId="0" xfId="0" applyNumberFormat="1" applyFont="1" applyFill="1" applyProtection="1">
      <protection hidden="1"/>
    </xf>
    <xf numFmtId="0" fontId="8" fillId="2" borderId="0" xfId="0" applyFont="1" applyFill="1" applyAlignment="1" applyProtection="1">
      <alignment horizontal="right"/>
      <protection hidden="1"/>
    </xf>
    <xf numFmtId="0" fontId="0" fillId="2" borderId="0" xfId="0" applyFill="1" applyProtection="1">
      <protection hidden="1"/>
    </xf>
    <xf numFmtId="0" fontId="18" fillId="2" borderId="3" xfId="0" applyFont="1" applyFill="1" applyBorder="1" applyProtection="1">
      <protection hidden="1"/>
    </xf>
    <xf numFmtId="0" fontId="14" fillId="2" borderId="3" xfId="0" applyFont="1" applyFill="1" applyBorder="1" applyProtection="1">
      <protection hidden="1"/>
    </xf>
    <xf numFmtId="0" fontId="4" fillId="2" borderId="3" xfId="0" applyFont="1" applyFill="1" applyBorder="1" applyProtection="1">
      <protection hidden="1"/>
    </xf>
    <xf numFmtId="14" fontId="19" fillId="2" borderId="3" xfId="0" applyNumberFormat="1" applyFont="1" applyFill="1" applyBorder="1" applyAlignment="1" applyProtection="1">
      <alignment horizontal="left"/>
      <protection hidden="1"/>
    </xf>
    <xf numFmtId="0" fontId="12" fillId="3" borderId="15" xfId="0" applyFont="1" applyFill="1" applyBorder="1" applyAlignment="1" applyProtection="1">
      <alignment vertical="center"/>
      <protection hidden="1"/>
    </xf>
    <xf numFmtId="0" fontId="12" fillId="3" borderId="13" xfId="0" applyFont="1" applyFill="1" applyBorder="1" applyAlignment="1" applyProtection="1">
      <alignment vertical="center"/>
      <protection hidden="1"/>
    </xf>
    <xf numFmtId="0" fontId="9" fillId="3" borderId="13" xfId="0" applyFont="1" applyFill="1" applyBorder="1" applyAlignment="1" applyProtection="1">
      <alignment horizontal="right"/>
      <protection hidden="1"/>
    </xf>
    <xf numFmtId="0" fontId="9" fillId="3" borderId="13" xfId="0" applyFont="1" applyFill="1" applyBorder="1" applyAlignment="1" applyProtection="1">
      <alignment horizontal="left"/>
      <protection hidden="1"/>
    </xf>
    <xf numFmtId="0" fontId="9" fillId="3" borderId="14" xfId="0" applyFont="1" applyFill="1" applyBorder="1" applyAlignment="1" applyProtection="1">
      <alignment horizontal="left"/>
      <protection hidden="1"/>
    </xf>
    <xf numFmtId="0" fontId="12" fillId="2" borderId="9" xfId="0" applyFont="1" applyFill="1" applyBorder="1" applyAlignment="1" applyProtection="1">
      <alignment horizontal="left" vertical="center"/>
      <protection hidden="1"/>
    </xf>
    <xf numFmtId="0" fontId="9" fillId="2" borderId="9" xfId="0" applyFont="1" applyFill="1" applyBorder="1" applyProtection="1">
      <protection hidden="1"/>
    </xf>
    <xf numFmtId="0" fontId="9" fillId="2" borderId="9" xfId="0" applyFont="1" applyFill="1" applyBorder="1" applyAlignment="1" applyProtection="1">
      <alignment horizontal="center"/>
      <protection hidden="1"/>
    </xf>
    <xf numFmtId="0" fontId="5" fillId="4" borderId="25" xfId="0" applyFont="1" applyFill="1" applyBorder="1" applyProtection="1">
      <protection locked="0" hidden="1"/>
    </xf>
    <xf numFmtId="0" fontId="9" fillId="2" borderId="0" xfId="0" applyFont="1" applyFill="1" applyAlignment="1" applyProtection="1">
      <alignment horizontal="center"/>
      <protection hidden="1"/>
    </xf>
    <xf numFmtId="0" fontId="9" fillId="5" borderId="15" xfId="0" applyFont="1" applyFill="1" applyBorder="1" applyAlignment="1" applyProtection="1">
      <alignment horizontal="center"/>
      <protection hidden="1"/>
    </xf>
    <xf numFmtId="0" fontId="9" fillId="5" borderId="13" xfId="0" applyFont="1" applyFill="1" applyBorder="1" applyAlignment="1" applyProtection="1">
      <alignment horizontal="center"/>
      <protection hidden="1"/>
    </xf>
    <xf numFmtId="0" fontId="9" fillId="5" borderId="13" xfId="0" applyFont="1" applyFill="1" applyBorder="1" applyProtection="1">
      <protection hidden="1"/>
    </xf>
    <xf numFmtId="0" fontId="9" fillId="5" borderId="14" xfId="0" applyFont="1" applyFill="1" applyBorder="1" applyAlignment="1" applyProtection="1">
      <alignment horizontal="center"/>
      <protection hidden="1"/>
    </xf>
    <xf numFmtId="0" fontId="5" fillId="4" borderId="8" xfId="0" applyFont="1" applyFill="1" applyBorder="1" applyAlignment="1" applyProtection="1">
      <alignment horizontal="center"/>
      <protection locked="0" hidden="1"/>
    </xf>
    <xf numFmtId="0" fontId="5" fillId="2" borderId="8" xfId="0" applyFont="1" applyFill="1" applyBorder="1" applyAlignment="1" applyProtection="1">
      <alignment horizontal="center"/>
      <protection hidden="1"/>
    </xf>
    <xf numFmtId="164" fontId="5" fillId="2" borderId="8" xfId="0" applyNumberFormat="1" applyFont="1" applyFill="1" applyBorder="1" applyAlignment="1" applyProtection="1">
      <alignment horizontal="center"/>
      <protection hidden="1"/>
    </xf>
    <xf numFmtId="164" fontId="5" fillId="0" borderId="8" xfId="0" applyNumberFormat="1" applyFont="1" applyBorder="1" applyAlignment="1" applyProtection="1">
      <alignment horizontal="center"/>
      <protection hidden="1"/>
    </xf>
    <xf numFmtId="2" fontId="5" fillId="2" borderId="8" xfId="0" applyNumberFormat="1" applyFont="1" applyFill="1" applyBorder="1" applyAlignment="1" applyProtection="1">
      <alignment horizontal="center"/>
      <protection hidden="1"/>
    </xf>
    <xf numFmtId="0" fontId="5" fillId="4" borderId="12" xfId="0" applyFont="1" applyFill="1" applyBorder="1" applyAlignment="1" applyProtection="1">
      <alignment horizontal="center"/>
      <protection locked="0" hidden="1"/>
    </xf>
    <xf numFmtId="0" fontId="5" fillId="2" borderId="3" xfId="0" applyFont="1" applyFill="1" applyBorder="1" applyProtection="1">
      <protection hidden="1"/>
    </xf>
    <xf numFmtId="0" fontId="7" fillId="2" borderId="3" xfId="0" applyFont="1" applyFill="1" applyBorder="1" applyAlignment="1" applyProtection="1">
      <alignment horizontal="right"/>
      <protection hidden="1"/>
    </xf>
    <xf numFmtId="0" fontId="9" fillId="5" borderId="2" xfId="0" applyFont="1" applyFill="1" applyBorder="1" applyAlignment="1" applyProtection="1">
      <alignment horizontal="center"/>
      <protection hidden="1"/>
    </xf>
    <xf numFmtId="0" fontId="9" fillId="5" borderId="3" xfId="0" applyFont="1" applyFill="1" applyBorder="1" applyAlignment="1" applyProtection="1">
      <alignment horizontal="center"/>
      <protection hidden="1"/>
    </xf>
    <xf numFmtId="0" fontId="9" fillId="5" borderId="4" xfId="0" applyFont="1" applyFill="1" applyBorder="1" applyAlignment="1" applyProtection="1">
      <alignment horizontal="center"/>
      <protection hidden="1"/>
    </xf>
    <xf numFmtId="0" fontId="5" fillId="4" borderId="8" xfId="0" applyFont="1" applyFill="1" applyBorder="1" applyAlignment="1" applyProtection="1">
      <alignment horizontal="left"/>
      <protection locked="0" hidden="1"/>
    </xf>
    <xf numFmtId="165" fontId="5" fillId="2" borderId="8" xfId="0" applyNumberFormat="1" applyFont="1" applyFill="1" applyBorder="1" applyProtection="1">
      <protection hidden="1"/>
    </xf>
    <xf numFmtId="0" fontId="5" fillId="4" borderId="1" xfId="0" applyFont="1" applyFill="1" applyBorder="1" applyAlignment="1" applyProtection="1">
      <alignment horizontal="center"/>
      <protection locked="0" hidden="1"/>
    </xf>
    <xf numFmtId="0" fontId="5" fillId="4" borderId="1" xfId="0" applyFont="1" applyFill="1" applyBorder="1" applyAlignment="1" applyProtection="1">
      <alignment horizontal="left"/>
      <protection locked="0" hidden="1"/>
    </xf>
    <xf numFmtId="165" fontId="5" fillId="4" borderId="1" xfId="0" applyNumberFormat="1" applyFont="1" applyFill="1" applyBorder="1" applyProtection="1">
      <protection locked="0" hidden="1"/>
    </xf>
    <xf numFmtId="0" fontId="5" fillId="4" borderId="0" xfId="0" applyFont="1" applyFill="1" applyProtection="1">
      <protection locked="0" hidden="1"/>
    </xf>
    <xf numFmtId="166" fontId="7" fillId="2" borderId="1" xfId="0" applyNumberFormat="1" applyFont="1" applyFill="1" applyBorder="1" applyProtection="1">
      <protection hidden="1"/>
    </xf>
    <xf numFmtId="0" fontId="13" fillId="2" borderId="0" xfId="0" applyFont="1" applyFill="1" applyAlignment="1" applyProtection="1">
      <alignment horizontal="right"/>
      <protection hidden="1"/>
    </xf>
    <xf numFmtId="0" fontId="9" fillId="2" borderId="0" xfId="0" applyFont="1" applyFill="1" applyAlignment="1" applyProtection="1">
      <alignment horizontal="left"/>
      <protection hidden="1"/>
    </xf>
    <xf numFmtId="0" fontId="9" fillId="2" borderId="0" xfId="0" applyFont="1" applyFill="1" applyAlignment="1" applyProtection="1">
      <alignment horizontal="right"/>
      <protection hidden="1"/>
    </xf>
    <xf numFmtId="0" fontId="19" fillId="2" borderId="3" xfId="0" applyFont="1" applyFill="1" applyBorder="1" applyAlignment="1" applyProtection="1">
      <alignment horizontal="left"/>
      <protection hidden="1"/>
    </xf>
    <xf numFmtId="0" fontId="12" fillId="2" borderId="0" xfId="0" applyFont="1" applyFill="1" applyAlignment="1" applyProtection="1">
      <alignment vertical="center"/>
      <protection hidden="1"/>
    </xf>
    <xf numFmtId="0" fontId="4" fillId="2" borderId="0" xfId="0" applyFont="1" applyFill="1" applyAlignment="1" applyProtection="1">
      <alignment vertical="center"/>
      <protection hidden="1"/>
    </xf>
    <xf numFmtId="0" fontId="15" fillId="2" borderId="0" xfId="0" applyFont="1" applyFill="1" applyAlignment="1" applyProtection="1">
      <alignment horizontal="left" vertical="top" wrapText="1"/>
      <protection hidden="1"/>
    </xf>
    <xf numFmtId="0" fontId="5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10" fillId="2" borderId="0" xfId="0" applyFont="1" applyFill="1" applyProtection="1">
      <protection hidden="1"/>
    </xf>
    <xf numFmtId="0" fontId="6" fillId="4" borderId="1" xfId="0" applyFont="1" applyFill="1" applyBorder="1" applyAlignment="1" applyProtection="1">
      <alignment horizontal="right"/>
      <protection locked="0"/>
    </xf>
    <xf numFmtId="9" fontId="25" fillId="2" borderId="0" xfId="0" applyNumberFormat="1" applyFont="1" applyFill="1" applyAlignment="1" applyProtection="1">
      <alignment horizontal="left"/>
      <protection hidden="1"/>
    </xf>
    <xf numFmtId="0" fontId="6" fillId="2" borderId="0" xfId="0" applyFont="1" applyFill="1" applyAlignment="1" applyProtection="1">
      <alignment horizontal="right" vertical="top"/>
      <protection hidden="1"/>
    </xf>
    <xf numFmtId="9" fontId="4" fillId="4" borderId="10" xfId="0" applyNumberFormat="1" applyFont="1" applyFill="1" applyBorder="1" applyAlignment="1" applyProtection="1">
      <alignment horizontal="left"/>
      <protection locked="0" hidden="1"/>
    </xf>
    <xf numFmtId="0" fontId="25" fillId="2" borderId="0" xfId="0" applyFont="1" applyFill="1" applyAlignment="1" applyProtection="1">
      <alignment horizontal="left"/>
      <protection hidden="1"/>
    </xf>
    <xf numFmtId="0" fontId="11" fillId="3" borderId="24" xfId="0" applyFont="1" applyFill="1" applyBorder="1" applyAlignment="1">
      <alignment horizontal="center"/>
    </xf>
    <xf numFmtId="0" fontId="5" fillId="0" borderId="26" xfId="0" applyFont="1" applyBorder="1"/>
    <xf numFmtId="166" fontId="5" fillId="0" borderId="9" xfId="0" applyNumberFormat="1" applyFont="1" applyBorder="1"/>
    <xf numFmtId="166" fontId="5" fillId="0" borderId="27" xfId="0" applyNumberFormat="1" applyFont="1" applyBorder="1"/>
    <xf numFmtId="0" fontId="5" fillId="0" borderId="28" xfId="0" applyFont="1" applyBorder="1"/>
    <xf numFmtId="166" fontId="5" fillId="0" borderId="29" xfId="0" applyNumberFormat="1" applyFont="1" applyBorder="1"/>
    <xf numFmtId="0" fontId="15" fillId="2" borderId="21" xfId="0" applyFont="1" applyFill="1" applyBorder="1" applyAlignment="1" applyProtection="1">
      <alignment horizontal="left" vertical="top" wrapText="1"/>
      <protection hidden="1"/>
    </xf>
    <xf numFmtId="0" fontId="15" fillId="2" borderId="0" xfId="0" applyFont="1" applyFill="1" applyAlignment="1" applyProtection="1">
      <alignment horizontal="left" vertical="top" wrapText="1"/>
      <protection hidden="1"/>
    </xf>
    <xf numFmtId="0" fontId="9" fillId="5" borderId="3" xfId="0" applyFont="1" applyFill="1" applyBorder="1" applyAlignment="1" applyProtection="1">
      <alignment horizontal="center"/>
      <protection hidden="1"/>
    </xf>
    <xf numFmtId="0" fontId="5" fillId="4" borderId="19" xfId="0" applyFont="1" applyFill="1" applyBorder="1" applyAlignment="1" applyProtection="1">
      <alignment horizontal="left"/>
      <protection locked="0" hidden="1"/>
    </xf>
    <xf numFmtId="0" fontId="5" fillId="4" borderId="20" xfId="0" applyFont="1" applyFill="1" applyBorder="1" applyAlignment="1" applyProtection="1">
      <alignment horizontal="left"/>
      <protection locked="0" hidden="1"/>
    </xf>
    <xf numFmtId="0" fontId="5" fillId="4" borderId="15" xfId="0" applyFont="1" applyFill="1" applyBorder="1" applyAlignment="1" applyProtection="1">
      <alignment horizontal="center"/>
      <protection locked="0" hidden="1"/>
    </xf>
    <xf numFmtId="0" fontId="5" fillId="4" borderId="14" xfId="0" applyFont="1" applyFill="1" applyBorder="1" applyAlignment="1" applyProtection="1">
      <alignment horizontal="center"/>
      <protection locked="0" hidden="1"/>
    </xf>
    <xf numFmtId="0" fontId="23" fillId="2" borderId="3" xfId="0" applyFont="1" applyFill="1" applyBorder="1" applyAlignment="1" applyProtection="1">
      <alignment horizontal="center"/>
      <protection hidden="1"/>
    </xf>
    <xf numFmtId="0" fontId="5" fillId="4" borderId="1" xfId="0" applyFont="1" applyFill="1" applyBorder="1" applyAlignment="1" applyProtection="1">
      <alignment horizontal="left"/>
      <protection locked="0" hidden="1"/>
    </xf>
    <xf numFmtId="0" fontId="4" fillId="4" borderId="22" xfId="0" applyFont="1" applyFill="1" applyBorder="1" applyAlignment="1" applyProtection="1">
      <alignment horizontal="left"/>
      <protection locked="0" hidden="1"/>
    </xf>
    <xf numFmtId="0" fontId="4" fillId="4" borderId="23" xfId="0" applyFont="1" applyFill="1" applyBorder="1" applyAlignment="1" applyProtection="1">
      <alignment horizontal="left"/>
      <protection locked="0" hidden="1"/>
    </xf>
    <xf numFmtId="0" fontId="9" fillId="5" borderId="9" xfId="0" applyFont="1" applyFill="1" applyBorder="1" applyAlignment="1" applyProtection="1">
      <alignment horizontal="center"/>
      <protection hidden="1"/>
    </xf>
    <xf numFmtId="0" fontId="5" fillId="4" borderId="8" xfId="0" applyFont="1" applyFill="1" applyBorder="1" applyAlignment="1" applyProtection="1">
      <alignment horizontal="left"/>
      <protection locked="0" hidden="1"/>
    </xf>
    <xf numFmtId="0" fontId="9" fillId="5" borderId="18" xfId="0" applyFont="1" applyFill="1" applyBorder="1" applyAlignment="1" applyProtection="1">
      <alignment horizontal="center"/>
      <protection hidden="1"/>
    </xf>
    <xf numFmtId="0" fontId="15" fillId="2" borderId="3" xfId="0" applyFont="1" applyFill="1" applyBorder="1" applyAlignment="1" applyProtection="1">
      <alignment horizontal="left" vertical="top" wrapText="1"/>
      <protection hidden="1"/>
    </xf>
    <xf numFmtId="0" fontId="9" fillId="5" borderId="11" xfId="0" applyFont="1" applyFill="1" applyBorder="1" applyAlignment="1" applyProtection="1">
      <alignment horizontal="center"/>
      <protection hidden="1"/>
    </xf>
    <xf numFmtId="0" fontId="5" fillId="2" borderId="0" xfId="0" applyFont="1" applyFill="1" applyAlignment="1" applyProtection="1">
      <alignment horizontal="left"/>
      <protection hidden="1"/>
    </xf>
    <xf numFmtId="0" fontId="9" fillId="3" borderId="9" xfId="0" applyFont="1" applyFill="1" applyBorder="1" applyAlignment="1" applyProtection="1">
      <alignment horizontal="center"/>
      <protection hidden="1"/>
    </xf>
    <xf numFmtId="0" fontId="10" fillId="2" borderId="0" xfId="0" applyFont="1" applyFill="1" applyAlignment="1" applyProtection="1">
      <alignment horizontal="left" wrapText="1"/>
      <protection hidden="1"/>
    </xf>
    <xf numFmtId="0" fontId="10" fillId="2" borderId="3" xfId="0" applyFont="1" applyFill="1" applyBorder="1" applyAlignment="1" applyProtection="1">
      <alignment horizontal="left" wrapText="1"/>
      <protection hidden="1"/>
    </xf>
    <xf numFmtId="0" fontId="9" fillId="3" borderId="11" xfId="0" applyFont="1" applyFill="1" applyBorder="1" applyAlignment="1" applyProtection="1">
      <alignment horizontal="center"/>
      <protection hidden="1"/>
    </xf>
    <xf numFmtId="0" fontId="20" fillId="2" borderId="0" xfId="0" applyFont="1" applyFill="1" applyAlignment="1" applyProtection="1">
      <alignment horizontal="left" vertical="center" wrapText="1" indent="1"/>
      <protection hidden="1"/>
    </xf>
    <xf numFmtId="0" fontId="9" fillId="3" borderId="18" xfId="0" applyFont="1" applyFill="1" applyBorder="1" applyAlignment="1" applyProtection="1">
      <alignment horizontal="center"/>
      <protection hidden="1"/>
    </xf>
    <xf numFmtId="0" fontId="5" fillId="2" borderId="17" xfId="0" applyFont="1" applyFill="1" applyBorder="1" applyAlignment="1" applyProtection="1">
      <alignment horizontal="left"/>
      <protection hidden="1"/>
    </xf>
    <xf numFmtId="0" fontId="19" fillId="2" borderId="3" xfId="0" applyFont="1" applyFill="1" applyBorder="1" applyAlignment="1" applyProtection="1">
      <alignment horizontal="left"/>
      <protection hidden="1"/>
    </xf>
    <xf numFmtId="0" fontId="5" fillId="4" borderId="15" xfId="0" applyFont="1" applyFill="1" applyBorder="1" applyAlignment="1" applyProtection="1">
      <alignment horizontal="left"/>
      <protection locked="0" hidden="1"/>
    </xf>
    <xf numFmtId="0" fontId="5" fillId="4" borderId="14" xfId="0" applyFont="1" applyFill="1" applyBorder="1" applyAlignment="1" applyProtection="1">
      <alignment horizontal="left"/>
      <protection locked="0" hidden="1"/>
    </xf>
    <xf numFmtId="0" fontId="5" fillId="4" borderId="15" xfId="0" applyFont="1" applyFill="1" applyBorder="1" applyProtection="1">
      <protection locked="0" hidden="1"/>
    </xf>
    <xf numFmtId="0" fontId="5" fillId="4" borderId="14" xfId="0" applyFont="1" applyFill="1" applyBorder="1" applyProtection="1">
      <protection locked="0" hidden="1"/>
    </xf>
    <xf numFmtId="0" fontId="12" fillId="3" borderId="0" xfId="0" applyFont="1" applyFill="1" applyAlignment="1" applyProtection="1">
      <alignment horizontal="center"/>
      <protection locked="0"/>
    </xf>
    <xf numFmtId="0" fontId="21" fillId="3" borderId="24" xfId="0" applyFont="1" applyFill="1" applyBorder="1" applyAlignment="1">
      <alignment horizontal="center"/>
    </xf>
    <xf numFmtId="0" fontId="12" fillId="3" borderId="0" xfId="0" applyFont="1" applyFill="1" applyAlignment="1">
      <alignment horizontal="center"/>
    </xf>
    <xf numFmtId="0" fontId="11" fillId="3" borderId="24" xfId="0" applyFont="1" applyFill="1" applyBorder="1" applyAlignment="1">
      <alignment horizontal="center"/>
    </xf>
    <xf numFmtId="0" fontId="22" fillId="4" borderId="18" xfId="0" applyFont="1" applyFill="1" applyBorder="1" applyAlignment="1">
      <alignment horizontal="center"/>
    </xf>
    <xf numFmtId="0" fontId="22" fillId="4" borderId="9" xfId="0" applyFont="1" applyFill="1" applyBorder="1" applyAlignment="1">
      <alignment horizontal="center"/>
    </xf>
    <xf numFmtId="0" fontId="22" fillId="4" borderId="11" xfId="0" applyFont="1" applyFill="1" applyBorder="1" applyAlignment="1">
      <alignment horizontal="center"/>
    </xf>
  </cellXfs>
  <cellStyles count="2">
    <cellStyle name="Normal" xfId="0" builtinId="0"/>
    <cellStyle name="Percent 2" xfId="1" xr:uid="{00000000-0005-0000-0000-000002000000}"/>
  </cellStyles>
  <dxfs count="9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47625</xdr:rowOff>
    </xdr:from>
    <xdr:to>
      <xdr:col>3</xdr:col>
      <xdr:colOff>533400</xdr:colOff>
      <xdr:row>5</xdr:row>
      <xdr:rowOff>0</xdr:rowOff>
    </xdr:to>
    <xdr:pic>
      <xdr:nvPicPr>
        <xdr:cNvPr id="1173" name="Picture 1" descr="PotterLogoSmall.jpg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47625"/>
          <a:ext cx="19812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90</xdr:row>
      <xdr:rowOff>57150</xdr:rowOff>
    </xdr:from>
    <xdr:to>
      <xdr:col>2</xdr:col>
      <xdr:colOff>782955</xdr:colOff>
      <xdr:row>90</xdr:row>
      <xdr:rowOff>377190</xdr:rowOff>
    </xdr:to>
    <xdr:pic>
      <xdr:nvPicPr>
        <xdr:cNvPr id="1175" name="Picture 5" descr="PotterLogoSmall.jpg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13925550"/>
          <a:ext cx="11430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L158"/>
  <sheetViews>
    <sheetView showGridLines="0" showRowColHeaders="0" tabSelected="1" topLeftCell="A107" zoomScaleNormal="100" zoomScaleSheetLayoutView="100" workbookViewId="0">
      <selection activeCell="C126" sqref="C126"/>
    </sheetView>
  </sheetViews>
  <sheetFormatPr defaultColWidth="9.140625" defaultRowHeight="12.75" x14ac:dyDescent="0.2"/>
  <cols>
    <col min="1" max="1" width="0.85546875" style="4" customWidth="1"/>
    <col min="2" max="2" width="5" style="4" customWidth="1"/>
    <col min="3" max="3" width="16.7109375" style="4" customWidth="1"/>
    <col min="4" max="4" width="13.7109375" style="4" customWidth="1"/>
    <col min="5" max="5" width="13" style="4" customWidth="1"/>
    <col min="6" max="6" width="15.7109375" style="4" customWidth="1"/>
    <col min="7" max="7" width="12.7109375" style="4" customWidth="1"/>
    <col min="8" max="8" width="15.42578125" style="4" customWidth="1"/>
    <col min="9" max="9" width="11.85546875" style="4" customWidth="1"/>
    <col min="10" max="10" width="1.7109375" style="4" customWidth="1"/>
    <col min="11" max="11" width="27.85546875" style="26" customWidth="1"/>
    <col min="12" max="12" width="9.140625" style="26"/>
    <col min="13" max="16384" width="9.140625" style="4"/>
  </cols>
  <sheetData>
    <row r="1" spans="1:11" ht="15" customHeight="1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29"/>
    </row>
    <row r="2" spans="1:11" x14ac:dyDescent="0.2">
      <c r="A2" s="28"/>
      <c r="B2" s="28"/>
      <c r="C2" s="28"/>
      <c r="D2" s="28"/>
      <c r="E2" s="30" t="s">
        <v>5</v>
      </c>
      <c r="F2" s="145"/>
      <c r="G2" s="146"/>
      <c r="H2" s="30" t="s">
        <v>6</v>
      </c>
      <c r="I2" s="31">
        <v>24</v>
      </c>
      <c r="J2" s="28"/>
      <c r="K2" s="29"/>
    </row>
    <row r="3" spans="1:11" ht="3" customHeight="1" x14ac:dyDescent="0.2">
      <c r="A3" s="28"/>
      <c r="B3" s="28"/>
      <c r="C3" s="28"/>
      <c r="D3" s="28"/>
      <c r="E3" s="32"/>
      <c r="F3" s="28"/>
      <c r="G3" s="28"/>
      <c r="H3" s="32"/>
      <c r="I3" s="33"/>
      <c r="J3" s="28"/>
      <c r="K3" s="29"/>
    </row>
    <row r="4" spans="1:11" x14ac:dyDescent="0.2">
      <c r="A4" s="28"/>
      <c r="B4" s="28"/>
      <c r="C4" s="28"/>
      <c r="D4" s="28"/>
      <c r="E4" s="32"/>
      <c r="F4" s="145"/>
      <c r="G4" s="146"/>
      <c r="H4" s="30" t="s">
        <v>7</v>
      </c>
      <c r="I4" s="31">
        <v>5</v>
      </c>
      <c r="J4" s="28"/>
      <c r="K4" s="29"/>
    </row>
    <row r="5" spans="1:11" ht="3" customHeight="1" x14ac:dyDescent="0.2">
      <c r="A5" s="28"/>
      <c r="B5" s="28"/>
      <c r="C5" s="28"/>
      <c r="D5" s="28"/>
      <c r="E5" s="32"/>
      <c r="F5" s="28"/>
      <c r="G5" s="28"/>
      <c r="H5" s="30"/>
      <c r="I5" s="33"/>
      <c r="J5" s="28"/>
      <c r="K5" s="29"/>
    </row>
    <row r="6" spans="1:11" ht="12.75" customHeight="1" x14ac:dyDescent="0.2">
      <c r="A6" s="28"/>
      <c r="B6" s="157" t="s">
        <v>309</v>
      </c>
      <c r="C6" s="157"/>
      <c r="D6" s="157"/>
      <c r="E6" s="30" t="s">
        <v>298</v>
      </c>
      <c r="F6" s="145"/>
      <c r="G6" s="146"/>
      <c r="H6" s="127" t="s">
        <v>504</v>
      </c>
      <c r="I6" s="128">
        <v>0.2</v>
      </c>
      <c r="J6" s="28"/>
      <c r="K6" s="29"/>
    </row>
    <row r="7" spans="1:11" ht="3" customHeight="1" x14ac:dyDescent="0.2">
      <c r="A7" s="28"/>
      <c r="B7" s="157"/>
      <c r="C7" s="157"/>
      <c r="D7" s="157"/>
      <c r="E7" s="32"/>
      <c r="F7" s="33"/>
      <c r="G7" s="33"/>
      <c r="H7" s="35"/>
      <c r="I7" s="36"/>
      <c r="J7" s="28"/>
      <c r="K7" s="29"/>
    </row>
    <row r="8" spans="1:11" ht="12.75" customHeight="1" x14ac:dyDescent="0.2">
      <c r="A8" s="28"/>
      <c r="B8" s="157"/>
      <c r="C8" s="157"/>
      <c r="D8" s="157"/>
      <c r="E8" s="30" t="s">
        <v>299</v>
      </c>
      <c r="F8" s="145"/>
      <c r="G8" s="146"/>
      <c r="H8" s="34"/>
      <c r="I8" s="37"/>
      <c r="J8" s="28"/>
      <c r="K8" s="29"/>
    </row>
    <row r="9" spans="1:11" ht="3" customHeight="1" x14ac:dyDescent="0.2">
      <c r="A9" s="28"/>
      <c r="B9" s="157"/>
      <c r="C9" s="157"/>
      <c r="D9" s="157"/>
      <c r="E9" s="30"/>
      <c r="F9" s="28"/>
      <c r="G9" s="28"/>
      <c r="H9" s="32"/>
      <c r="I9" s="28"/>
      <c r="J9" s="28"/>
      <c r="K9" s="29"/>
    </row>
    <row r="10" spans="1:11" ht="12.75" customHeight="1" x14ac:dyDescent="0.2">
      <c r="A10" s="28"/>
      <c r="B10" s="157"/>
      <c r="C10" s="157"/>
      <c r="D10" s="157"/>
      <c r="E10" s="30" t="s">
        <v>8</v>
      </c>
      <c r="F10" s="38"/>
      <c r="G10" s="28"/>
      <c r="H10" s="30" t="s">
        <v>104</v>
      </c>
      <c r="I10" s="39">
        <v>20.399999999999999</v>
      </c>
      <c r="J10" s="28"/>
      <c r="K10" s="29"/>
    </row>
    <row r="11" spans="1:11" ht="7.5" customHeight="1" x14ac:dyDescent="0.2">
      <c r="A11" s="28"/>
      <c r="B11" s="28"/>
      <c r="C11" s="28"/>
      <c r="D11" s="28"/>
      <c r="E11" s="28"/>
      <c r="F11" s="28"/>
      <c r="G11" s="28"/>
      <c r="H11" s="28"/>
      <c r="I11" s="28"/>
      <c r="J11" s="28"/>
      <c r="K11" s="29"/>
    </row>
    <row r="12" spans="1:11" x14ac:dyDescent="0.2">
      <c r="A12" s="28"/>
      <c r="B12" s="28"/>
      <c r="C12" s="30" t="s">
        <v>10</v>
      </c>
      <c r="D12" s="28" t="s">
        <v>310</v>
      </c>
      <c r="E12" s="28"/>
      <c r="F12" s="28"/>
      <c r="G12" s="28"/>
      <c r="H12" s="30" t="s">
        <v>24</v>
      </c>
      <c r="I12" s="33">
        <v>6</v>
      </c>
      <c r="J12" s="28"/>
      <c r="K12" s="29"/>
    </row>
    <row r="13" spans="1:11" ht="3" customHeight="1" x14ac:dyDescent="0.2">
      <c r="A13" s="28"/>
      <c r="B13" s="28"/>
      <c r="C13" s="30"/>
      <c r="D13" s="28"/>
      <c r="E13" s="28"/>
      <c r="F13" s="28"/>
      <c r="G13" s="28"/>
      <c r="H13" s="30"/>
      <c r="I13" s="33"/>
      <c r="J13" s="28"/>
      <c r="K13" s="29"/>
    </row>
    <row r="14" spans="1:11" x14ac:dyDescent="0.2">
      <c r="A14" s="28"/>
      <c r="B14" s="28"/>
      <c r="C14" s="30" t="s">
        <v>26</v>
      </c>
      <c r="D14" s="145"/>
      <c r="E14" s="146"/>
      <c r="F14" s="28"/>
      <c r="G14" s="154" t="s">
        <v>301</v>
      </c>
      <c r="H14" s="154"/>
      <c r="I14" s="154"/>
      <c r="J14" s="28"/>
      <c r="K14" s="29"/>
    </row>
    <row r="15" spans="1:11" ht="3" customHeight="1" x14ac:dyDescent="0.2">
      <c r="A15" s="28"/>
      <c r="B15" s="28"/>
      <c r="C15" s="30"/>
      <c r="D15" s="28"/>
      <c r="E15" s="28"/>
      <c r="F15" s="28"/>
      <c r="G15" s="154"/>
      <c r="H15" s="154"/>
      <c r="I15" s="154"/>
      <c r="J15" s="28"/>
      <c r="K15" s="29"/>
    </row>
    <row r="16" spans="1:11" x14ac:dyDescent="0.2">
      <c r="A16" s="28"/>
      <c r="B16" s="28"/>
      <c r="C16" s="30" t="s">
        <v>9</v>
      </c>
      <c r="D16" s="145"/>
      <c r="E16" s="146"/>
      <c r="F16" s="28"/>
      <c r="G16" s="154"/>
      <c r="H16" s="154"/>
      <c r="I16" s="154"/>
      <c r="J16" s="28"/>
      <c r="K16" s="29"/>
    </row>
    <row r="17" spans="1:11" ht="6" customHeight="1" x14ac:dyDescent="0.2">
      <c r="A17" s="28"/>
      <c r="B17" s="28"/>
      <c r="C17" s="28"/>
      <c r="D17" s="28"/>
      <c r="E17" s="28"/>
      <c r="F17" s="28"/>
      <c r="G17" s="155"/>
      <c r="H17" s="155"/>
      <c r="I17" s="155"/>
      <c r="J17" s="28"/>
      <c r="K17" s="29"/>
    </row>
    <row r="18" spans="1:11" ht="12.75" customHeight="1" x14ac:dyDescent="0.2">
      <c r="A18" s="28"/>
      <c r="B18" s="158" t="s">
        <v>307</v>
      </c>
      <c r="C18" s="153"/>
      <c r="D18" s="153"/>
      <c r="E18" s="40"/>
      <c r="F18" s="153" t="s">
        <v>30</v>
      </c>
      <c r="G18" s="153"/>
      <c r="H18" s="153" t="s">
        <v>31</v>
      </c>
      <c r="I18" s="156"/>
      <c r="J18" s="28"/>
      <c r="K18" s="29" t="s">
        <v>305</v>
      </c>
    </row>
    <row r="19" spans="1:11" ht="10.5" customHeight="1" x14ac:dyDescent="0.2">
      <c r="A19" s="28"/>
      <c r="B19" s="41" t="s">
        <v>0</v>
      </c>
      <c r="C19" s="42" t="s">
        <v>1</v>
      </c>
      <c r="D19" s="42" t="s">
        <v>23</v>
      </c>
      <c r="E19" s="42"/>
      <c r="F19" s="43" t="s">
        <v>17</v>
      </c>
      <c r="G19" s="43" t="s">
        <v>18</v>
      </c>
      <c r="H19" s="43" t="s">
        <v>17</v>
      </c>
      <c r="I19" s="44" t="s">
        <v>18</v>
      </c>
      <c r="J19" s="28"/>
      <c r="K19" s="29" t="s">
        <v>306</v>
      </c>
    </row>
    <row r="20" spans="1:11" x14ac:dyDescent="0.2">
      <c r="A20" s="28"/>
      <c r="B20" s="45">
        <v>1</v>
      </c>
      <c r="C20" s="46" t="s">
        <v>310</v>
      </c>
      <c r="D20" s="46" t="s">
        <v>308</v>
      </c>
      <c r="E20" s="46"/>
      <c r="F20" s="47">
        <v>7.4999999999999997E-2</v>
      </c>
      <c r="G20" s="47">
        <f>SUM(F20)</f>
        <v>7.4999999999999997E-2</v>
      </c>
      <c r="H20" s="47">
        <v>7.4999999999999997E-2</v>
      </c>
      <c r="I20" s="47">
        <f>SUM(H20)</f>
        <v>7.4999999999999997E-2</v>
      </c>
      <c r="J20" s="28"/>
      <c r="K20" s="126">
        <v>0.2</v>
      </c>
    </row>
    <row r="21" spans="1:11" ht="12.75" customHeight="1" x14ac:dyDescent="0.2">
      <c r="A21" s="28"/>
      <c r="B21" s="48"/>
      <c r="C21" s="48"/>
      <c r="D21" s="48"/>
      <c r="E21" s="48"/>
      <c r="F21" s="30" t="s">
        <v>293</v>
      </c>
      <c r="G21" s="49">
        <f>G20</f>
        <v>7.4999999999999997E-2</v>
      </c>
      <c r="H21" s="30" t="s">
        <v>294</v>
      </c>
      <c r="I21" s="49">
        <f>I20</f>
        <v>7.4999999999999997E-2</v>
      </c>
      <c r="J21" s="28"/>
      <c r="K21" s="126">
        <v>0.25</v>
      </c>
    </row>
    <row r="22" spans="1:11" ht="9.75" customHeight="1" x14ac:dyDescent="0.2">
      <c r="A22" s="28"/>
      <c r="B22" s="48"/>
      <c r="C22" s="48"/>
      <c r="D22" s="48"/>
      <c r="E22" s="48"/>
      <c r="F22" s="50"/>
      <c r="G22" s="50"/>
      <c r="H22" s="50"/>
      <c r="I22" s="48"/>
      <c r="J22" s="28"/>
      <c r="K22" s="29"/>
    </row>
    <row r="23" spans="1:11" ht="12.75" customHeight="1" x14ac:dyDescent="0.2">
      <c r="A23" s="28"/>
      <c r="B23" s="158" t="s">
        <v>289</v>
      </c>
      <c r="C23" s="153"/>
      <c r="D23" s="153"/>
      <c r="E23" s="40"/>
      <c r="F23" s="51"/>
      <c r="G23" s="40" t="s">
        <v>30</v>
      </c>
      <c r="H23" s="51"/>
      <c r="I23" s="52" t="s">
        <v>31</v>
      </c>
      <c r="J23" s="28"/>
      <c r="K23" s="29"/>
    </row>
    <row r="24" spans="1:11" ht="10.5" customHeight="1" x14ac:dyDescent="0.2">
      <c r="A24" s="28"/>
      <c r="B24" s="41" t="s">
        <v>16</v>
      </c>
      <c r="C24" s="42" t="s">
        <v>11</v>
      </c>
      <c r="D24" s="42" t="s">
        <v>23</v>
      </c>
      <c r="E24" s="42"/>
      <c r="F24" s="42" t="s">
        <v>499</v>
      </c>
      <c r="G24" s="42" t="s">
        <v>18</v>
      </c>
      <c r="H24" s="43"/>
      <c r="I24" s="53" t="s">
        <v>18</v>
      </c>
      <c r="J24" s="54"/>
      <c r="K24" s="29"/>
    </row>
    <row r="25" spans="1:11" x14ac:dyDescent="0.2">
      <c r="A25" s="28"/>
      <c r="B25" s="55">
        <v>1</v>
      </c>
      <c r="C25" s="48" t="str">
        <f>IF(E49&lt;&gt;"", E49, "")</f>
        <v/>
      </c>
      <c r="D25" s="152" t="str">
        <f>IF(H49&lt;&gt;"", H49, "")</f>
        <v/>
      </c>
      <c r="E25" s="152"/>
      <c r="F25" s="56" t="str">
        <f>IF(C49&lt;&gt;"", C49, "")</f>
        <v>Class B</v>
      </c>
      <c r="G25" s="57">
        <f>G66</f>
        <v>0</v>
      </c>
      <c r="H25" s="48"/>
      <c r="I25" s="57">
        <f>I66</f>
        <v>0</v>
      </c>
      <c r="J25" s="28"/>
      <c r="K25" s="29"/>
    </row>
    <row r="26" spans="1:11" x14ac:dyDescent="0.2">
      <c r="A26" s="28"/>
      <c r="B26" s="55">
        <v>2</v>
      </c>
      <c r="C26" s="48" t="str">
        <f>IF(E71&lt;&gt;"", E71, "")</f>
        <v/>
      </c>
      <c r="D26" s="152" t="str">
        <f>IF(H71&lt;&gt;"", H71, "")</f>
        <v/>
      </c>
      <c r="E26" s="152"/>
      <c r="F26" s="55" t="str">
        <f>IF(C71&lt;&gt;"", C71, "")</f>
        <v>Class B</v>
      </c>
      <c r="G26" s="57">
        <f>G88</f>
        <v>0</v>
      </c>
      <c r="H26" s="48"/>
      <c r="I26" s="57">
        <f>I88</f>
        <v>0</v>
      </c>
      <c r="J26" s="28"/>
      <c r="K26" s="29"/>
    </row>
    <row r="27" spans="1:11" x14ac:dyDescent="0.2">
      <c r="A27" s="28"/>
      <c r="B27" s="55">
        <v>3</v>
      </c>
      <c r="C27" s="48" t="str">
        <f>IF(E96&lt;&gt;"", E96, "")</f>
        <v/>
      </c>
      <c r="D27" s="152" t="str">
        <f>IF(H96&lt;&gt;"", H96, "")</f>
        <v/>
      </c>
      <c r="E27" s="152"/>
      <c r="F27" s="55" t="str">
        <f>IF(C96&lt;&gt;"", C96, "")</f>
        <v>Class B</v>
      </c>
      <c r="G27" s="57">
        <f>G113</f>
        <v>0</v>
      </c>
      <c r="H27" s="48"/>
      <c r="I27" s="57">
        <f>I113</f>
        <v>0</v>
      </c>
      <c r="J27" s="28"/>
      <c r="K27" s="29"/>
    </row>
    <row r="28" spans="1:11" x14ac:dyDescent="0.2">
      <c r="A28" s="28"/>
      <c r="B28" s="55">
        <v>4</v>
      </c>
      <c r="C28" s="48" t="str">
        <f>IF(E118&lt;&gt;"", E118, "")</f>
        <v/>
      </c>
      <c r="D28" s="152" t="str">
        <f>IF(H118&lt;&gt;"", H118, "")</f>
        <v/>
      </c>
      <c r="E28" s="152"/>
      <c r="F28" s="55" t="str">
        <f>IF(C118&lt;&gt;"", C118, "")</f>
        <v>Class B</v>
      </c>
      <c r="G28" s="57">
        <f>G135</f>
        <v>0</v>
      </c>
      <c r="H28" s="48"/>
      <c r="I28" s="57">
        <f>I135</f>
        <v>0</v>
      </c>
      <c r="J28" s="28"/>
      <c r="K28" s="29"/>
    </row>
    <row r="29" spans="1:11" ht="15" customHeight="1" x14ac:dyDescent="0.2">
      <c r="A29" s="28"/>
      <c r="B29" s="58" t="s">
        <v>449</v>
      </c>
      <c r="C29" s="58" t="str">
        <f>IF(G140&lt;&gt;"", G140, "")</f>
        <v/>
      </c>
      <c r="D29" s="159" t="str">
        <f>IF(G140&lt;&gt;"", G140, "")</f>
        <v/>
      </c>
      <c r="E29" s="159"/>
      <c r="F29" s="58"/>
      <c r="G29" s="59">
        <f>G157</f>
        <v>0</v>
      </c>
      <c r="H29" s="58"/>
      <c r="I29" s="59">
        <f>I157</f>
        <v>0</v>
      </c>
      <c r="J29" s="28"/>
      <c r="K29" s="29"/>
    </row>
    <row r="30" spans="1:11" x14ac:dyDescent="0.2">
      <c r="A30" s="28"/>
      <c r="B30" s="48"/>
      <c r="C30" s="48"/>
      <c r="D30" s="48"/>
      <c r="E30" s="48"/>
      <c r="F30" s="30" t="s">
        <v>27</v>
      </c>
      <c r="G30" s="60">
        <f>SUM(G25:G29)</f>
        <v>0</v>
      </c>
      <c r="H30" s="30" t="s">
        <v>28</v>
      </c>
      <c r="I30" s="60">
        <f>SUM(I25:I29)</f>
        <v>0</v>
      </c>
      <c r="J30" s="28"/>
      <c r="K30" s="29"/>
    </row>
    <row r="31" spans="1:11" ht="15.95" customHeight="1" x14ac:dyDescent="0.2">
      <c r="A31" s="28"/>
      <c r="B31" s="48"/>
      <c r="C31" s="48"/>
      <c r="D31" s="48"/>
      <c r="E31" s="48"/>
      <c r="F31" s="30"/>
      <c r="G31" s="60"/>
      <c r="H31" s="30"/>
      <c r="I31" s="60"/>
      <c r="J31" s="28"/>
      <c r="K31" s="29"/>
    </row>
    <row r="32" spans="1:11" ht="16.5" customHeight="1" x14ac:dyDescent="0.3">
      <c r="A32" s="28"/>
      <c r="B32" s="61"/>
      <c r="C32" s="62" t="s">
        <v>295</v>
      </c>
      <c r="D32" s="63"/>
      <c r="E32" s="64"/>
      <c r="F32" s="64"/>
      <c r="G32" s="65" t="s">
        <v>30</v>
      </c>
      <c r="H32" s="65"/>
      <c r="I32" s="66" t="s">
        <v>31</v>
      </c>
      <c r="J32" s="28"/>
      <c r="K32" s="29"/>
    </row>
    <row r="33" spans="1:12" ht="12.75" customHeight="1" x14ac:dyDescent="0.2">
      <c r="A33" s="28"/>
      <c r="B33" s="48"/>
      <c r="C33" s="48"/>
      <c r="D33" s="48"/>
      <c r="E33" s="48"/>
      <c r="F33" s="30" t="s">
        <v>296</v>
      </c>
      <c r="G33" s="57">
        <f>G21</f>
        <v>7.4999999999999997E-2</v>
      </c>
      <c r="H33" s="50"/>
      <c r="I33" s="57">
        <f>I21</f>
        <v>7.4999999999999997E-2</v>
      </c>
      <c r="J33" s="28"/>
      <c r="K33" s="29"/>
    </row>
    <row r="34" spans="1:12" ht="12.75" customHeight="1" x14ac:dyDescent="0.2">
      <c r="A34" s="28"/>
      <c r="B34" s="48"/>
      <c r="C34" s="48"/>
      <c r="D34" s="48"/>
      <c r="E34" s="48"/>
      <c r="F34" s="30" t="s">
        <v>297</v>
      </c>
      <c r="G34" s="67">
        <f>G30</f>
        <v>0</v>
      </c>
      <c r="H34" s="68"/>
      <c r="I34" s="67">
        <f>I30</f>
        <v>0</v>
      </c>
      <c r="J34" s="28"/>
      <c r="K34" s="29"/>
    </row>
    <row r="35" spans="1:12" ht="3.75" customHeight="1" x14ac:dyDescent="0.2">
      <c r="A35" s="28"/>
      <c r="B35" s="48"/>
      <c r="C35" s="48"/>
      <c r="D35" s="48"/>
      <c r="E35" s="48"/>
      <c r="F35" s="30"/>
      <c r="G35" s="60"/>
      <c r="H35" s="30"/>
      <c r="I35" s="60"/>
      <c r="J35" s="28"/>
      <c r="K35" s="29"/>
    </row>
    <row r="36" spans="1:12" ht="12.75" customHeight="1" x14ac:dyDescent="0.2">
      <c r="A36" s="28"/>
      <c r="B36" s="48"/>
      <c r="C36" s="30"/>
      <c r="D36" s="69" t="str">
        <f>IF(I8&lt;&gt;"", I8, "")</f>
        <v/>
      </c>
      <c r="E36" s="48"/>
      <c r="F36" s="30" t="s">
        <v>19</v>
      </c>
      <c r="G36" s="70">
        <f>SUM(G33:G34)</f>
        <v>7.4999999999999997E-2</v>
      </c>
      <c r="H36" s="30" t="s">
        <v>20</v>
      </c>
      <c r="I36" s="60">
        <f>SUM(I33:I34)</f>
        <v>7.4999999999999997E-2</v>
      </c>
      <c r="J36" s="28"/>
      <c r="K36" s="129">
        <f>(I40*I41)</f>
        <v>0.36200000000000004</v>
      </c>
    </row>
    <row r="37" spans="1:12" x14ac:dyDescent="0.2">
      <c r="A37" s="28"/>
      <c r="B37" s="48"/>
      <c r="C37" s="30"/>
      <c r="D37" s="69" t="str">
        <f>IF(D36 = "Class A", SUM(#REF!), IF(D36="Class B", SUM(#REF!)+(#REF!*2)+SUM(#REF!), ""))</f>
        <v/>
      </c>
      <c r="E37" s="48"/>
      <c r="F37" s="30" t="s">
        <v>6</v>
      </c>
      <c r="G37" s="48">
        <f>I2</f>
        <v>24</v>
      </c>
      <c r="H37" s="30" t="s">
        <v>7</v>
      </c>
      <c r="I37" s="48">
        <f>I4</f>
        <v>5</v>
      </c>
      <c r="J37" s="28"/>
      <c r="K37" s="29"/>
    </row>
    <row r="38" spans="1:12" x14ac:dyDescent="0.2">
      <c r="A38" s="28"/>
      <c r="B38" s="48"/>
      <c r="C38" s="30"/>
      <c r="D38" s="69"/>
      <c r="E38" s="48"/>
      <c r="F38" s="30" t="s">
        <v>137</v>
      </c>
      <c r="G38" s="71">
        <f>ROUNDUP(G36*G37, 2)</f>
        <v>1.8</v>
      </c>
      <c r="H38" s="30" t="s">
        <v>138</v>
      </c>
      <c r="I38" s="71">
        <f>ROUNDUP((I37/60)*I36, 2)</f>
        <v>0.01</v>
      </c>
      <c r="J38" s="28"/>
      <c r="K38" s="29"/>
    </row>
    <row r="39" spans="1:12" ht="4.5" customHeight="1" x14ac:dyDescent="0.2">
      <c r="A39" s="28"/>
      <c r="B39" s="48"/>
      <c r="C39" s="48"/>
      <c r="D39" s="48"/>
      <c r="E39" s="48"/>
      <c r="F39" s="48"/>
      <c r="G39" s="48"/>
      <c r="H39" s="48"/>
      <c r="I39" s="48"/>
      <c r="J39" s="28"/>
      <c r="K39" s="29"/>
    </row>
    <row r="40" spans="1:12" x14ac:dyDescent="0.2">
      <c r="A40" s="28"/>
      <c r="B40" s="48"/>
      <c r="C40" s="48"/>
      <c r="D40" s="48"/>
      <c r="E40" s="48"/>
      <c r="F40" s="48"/>
      <c r="G40" s="48"/>
      <c r="H40" s="30" t="s">
        <v>25</v>
      </c>
      <c r="I40" s="72">
        <f>I38+G38</f>
        <v>1.81</v>
      </c>
      <c r="J40" s="28"/>
      <c r="K40" s="73" t="s">
        <v>41</v>
      </c>
    </row>
    <row r="41" spans="1:12" x14ac:dyDescent="0.2">
      <c r="A41" s="28"/>
      <c r="B41" s="48"/>
      <c r="C41" s="48"/>
      <c r="D41" s="48"/>
      <c r="E41" s="48"/>
      <c r="F41" s="48"/>
      <c r="G41" s="48"/>
      <c r="H41" s="30" t="s">
        <v>501</v>
      </c>
      <c r="I41" s="74">
        <f>I6</f>
        <v>0.2</v>
      </c>
      <c r="J41" s="28"/>
      <c r="K41" s="73" t="s">
        <v>122</v>
      </c>
    </row>
    <row r="42" spans="1:12" ht="16.5" customHeight="1" x14ac:dyDescent="0.2">
      <c r="A42" s="28"/>
      <c r="B42" s="28"/>
      <c r="C42" s="28"/>
      <c r="D42" s="28"/>
      <c r="E42" s="28"/>
      <c r="F42" s="28"/>
      <c r="G42" s="28"/>
      <c r="H42" s="75" t="s">
        <v>21</v>
      </c>
      <c r="I42" s="76">
        <f>(I40+K36)</f>
        <v>2.1720000000000002</v>
      </c>
      <c r="J42" s="28"/>
      <c r="K42" s="73" t="s">
        <v>43</v>
      </c>
    </row>
    <row r="43" spans="1:12" ht="16.5" customHeight="1" x14ac:dyDescent="0.2">
      <c r="A43" s="28"/>
      <c r="B43" s="28"/>
      <c r="C43" s="28"/>
      <c r="D43" s="28"/>
      <c r="E43" s="28"/>
      <c r="F43" s="28"/>
      <c r="G43" s="28"/>
      <c r="H43" s="75" t="s">
        <v>22</v>
      </c>
      <c r="I43" s="125"/>
      <c r="J43" s="28"/>
      <c r="K43" s="73" t="s">
        <v>123</v>
      </c>
    </row>
    <row r="44" spans="1:12" ht="16.5" customHeight="1" x14ac:dyDescent="0.25">
      <c r="A44" s="28"/>
      <c r="B44" s="28"/>
      <c r="C44" s="28"/>
      <c r="D44" s="28"/>
      <c r="E44" s="28"/>
      <c r="F44" s="28"/>
      <c r="G44" s="28"/>
      <c r="H44" s="77"/>
      <c r="I44" s="78"/>
      <c r="J44" s="28"/>
      <c r="K44" s="73" t="s">
        <v>39</v>
      </c>
    </row>
    <row r="45" spans="1:12" ht="12" customHeight="1" x14ac:dyDescent="0.3">
      <c r="A45" s="28"/>
      <c r="B45" s="79" t="s">
        <v>292</v>
      </c>
      <c r="C45" s="80"/>
      <c r="D45" s="80"/>
      <c r="E45" s="81"/>
      <c r="F45" s="81"/>
      <c r="G45" s="160" t="str">
        <f>IF($F$2&lt;&gt;"", $F$2, "")</f>
        <v/>
      </c>
      <c r="H45" s="160"/>
      <c r="I45" s="82" t="str">
        <f>IF($F$10&lt;&gt;"", $F$10, "")</f>
        <v/>
      </c>
      <c r="J45" s="28"/>
      <c r="K45" s="73"/>
    </row>
    <row r="46" spans="1:12" ht="16.5" customHeight="1" x14ac:dyDescent="0.2">
      <c r="A46" s="28"/>
      <c r="B46" s="28"/>
      <c r="C46" s="28"/>
      <c r="D46" s="28"/>
      <c r="E46" s="28"/>
      <c r="F46" s="28"/>
      <c r="G46" s="28"/>
      <c r="H46" s="36"/>
      <c r="I46" s="28"/>
      <c r="J46" s="28"/>
      <c r="K46" s="29"/>
    </row>
    <row r="47" spans="1:12" s="3" customFormat="1" ht="16.5" customHeight="1" x14ac:dyDescent="0.2">
      <c r="A47" s="48"/>
      <c r="B47" s="83" t="s">
        <v>15</v>
      </c>
      <c r="C47" s="84"/>
      <c r="D47" s="84"/>
      <c r="E47" s="85" t="s">
        <v>103</v>
      </c>
      <c r="F47" s="86">
        <v>3</v>
      </c>
      <c r="G47" s="86"/>
      <c r="H47" s="85" t="s">
        <v>105</v>
      </c>
      <c r="I47" s="87">
        <f>$I$10</f>
        <v>20.399999999999999</v>
      </c>
      <c r="J47" s="48"/>
      <c r="K47" s="73" t="s">
        <v>41</v>
      </c>
      <c r="L47" s="27"/>
    </row>
    <row r="48" spans="1:12" s="3" customFormat="1" ht="3" customHeight="1" x14ac:dyDescent="0.2">
      <c r="A48" s="48"/>
      <c r="B48" s="88"/>
      <c r="C48" s="88"/>
      <c r="D48" s="88"/>
      <c r="E48" s="89"/>
      <c r="F48" s="90"/>
      <c r="G48" s="90"/>
      <c r="H48" s="90"/>
      <c r="I48" s="90"/>
      <c r="J48" s="48"/>
      <c r="K48" s="73" t="s">
        <v>122</v>
      </c>
      <c r="L48" s="27"/>
    </row>
    <row r="49" spans="1:12" s="3" customFormat="1" ht="12" x14ac:dyDescent="0.2">
      <c r="A49" s="48"/>
      <c r="B49" s="32" t="s">
        <v>500</v>
      </c>
      <c r="C49" s="91" t="s">
        <v>305</v>
      </c>
      <c r="D49" s="30" t="s">
        <v>101</v>
      </c>
      <c r="E49" s="141"/>
      <c r="F49" s="142"/>
      <c r="G49" s="30" t="s">
        <v>29</v>
      </c>
      <c r="H49" s="141"/>
      <c r="I49" s="142"/>
      <c r="J49" s="48"/>
      <c r="K49" s="73" t="s">
        <v>43</v>
      </c>
      <c r="L49" s="27"/>
    </row>
    <row r="50" spans="1:12" s="3" customFormat="1" ht="15" customHeight="1" x14ac:dyDescent="0.2">
      <c r="A50" s="48"/>
      <c r="B50" s="48"/>
      <c r="C50" s="143" t="str">
        <f>IF(C49="Class A", "If Class A is selected NAC 2 &amp; NAC 4 will be the return circuit","")</f>
        <v/>
      </c>
      <c r="D50" s="143"/>
      <c r="E50" s="143"/>
      <c r="F50" s="143"/>
      <c r="G50" s="143"/>
      <c r="H50" s="92"/>
      <c r="I50" s="92"/>
      <c r="J50" s="48"/>
      <c r="K50" s="73" t="s">
        <v>123</v>
      </c>
      <c r="L50" s="27"/>
    </row>
    <row r="51" spans="1:12" s="3" customFormat="1" ht="12.75" customHeight="1" x14ac:dyDescent="0.2">
      <c r="A51" s="48"/>
      <c r="B51" s="48"/>
      <c r="C51" s="93" t="s">
        <v>42</v>
      </c>
      <c r="D51" s="94" t="s">
        <v>12</v>
      </c>
      <c r="E51" s="94" t="s">
        <v>13</v>
      </c>
      <c r="F51" s="94" t="s">
        <v>4</v>
      </c>
      <c r="G51" s="95" t="s">
        <v>136</v>
      </c>
      <c r="H51" s="94" t="s">
        <v>14</v>
      </c>
      <c r="I51" s="96" t="s">
        <v>102</v>
      </c>
      <c r="J51" s="48"/>
      <c r="K51" s="73" t="s">
        <v>40</v>
      </c>
      <c r="L51" s="27"/>
    </row>
    <row r="52" spans="1:12" s="3" customFormat="1" ht="12" x14ac:dyDescent="0.2">
      <c r="A52" s="48"/>
      <c r="B52" s="50"/>
      <c r="C52" s="97" t="s">
        <v>32</v>
      </c>
      <c r="D52" s="98">
        <f>VLOOKUP(C52, $K$66:$L$73, 2)</f>
        <v>2.0099999999999998</v>
      </c>
      <c r="E52" s="97"/>
      <c r="F52" s="99">
        <f>((E52*2)/1000)*D52</f>
        <v>0</v>
      </c>
      <c r="G52" s="100">
        <f>IF(SUM(G56:G65)&gt;SUM(I56:I65),SUM(G56:G65),SUM(I56:I65))</f>
        <v>0</v>
      </c>
      <c r="H52" s="101">
        <f>I47-(G52*F52)</f>
        <v>20.399999999999999</v>
      </c>
      <c r="I52" s="102">
        <v>16</v>
      </c>
      <c r="J52" s="48"/>
      <c r="K52" s="73" t="s">
        <v>291</v>
      </c>
      <c r="L52" s="27"/>
    </row>
    <row r="53" spans="1:12" s="3" customFormat="1" ht="12" x14ac:dyDescent="0.2">
      <c r="A53" s="48"/>
      <c r="B53" s="103"/>
      <c r="C53" s="103"/>
      <c r="D53" s="103"/>
      <c r="E53" s="104"/>
      <c r="F53" s="103"/>
      <c r="G53" s="103"/>
      <c r="H53" s="103"/>
      <c r="I53" s="103"/>
      <c r="J53" s="48"/>
      <c r="K53" s="73" t="s">
        <v>290</v>
      </c>
      <c r="L53" s="27"/>
    </row>
    <row r="54" spans="1:12" s="3" customFormat="1" ht="12.75" customHeight="1" x14ac:dyDescent="0.2">
      <c r="A54" s="48"/>
      <c r="B54" s="149" t="s">
        <v>98</v>
      </c>
      <c r="C54" s="147"/>
      <c r="D54" s="147"/>
      <c r="E54" s="147"/>
      <c r="F54" s="147" t="s">
        <v>30</v>
      </c>
      <c r="G54" s="147"/>
      <c r="H54" s="147" t="s">
        <v>31</v>
      </c>
      <c r="I54" s="151"/>
      <c r="J54" s="48"/>
      <c r="K54" s="73" t="s">
        <v>39</v>
      </c>
      <c r="L54" s="27"/>
    </row>
    <row r="55" spans="1:12" s="3" customFormat="1" ht="12" x14ac:dyDescent="0.2">
      <c r="A55" s="48"/>
      <c r="B55" s="105" t="s">
        <v>0</v>
      </c>
      <c r="C55" s="106" t="s">
        <v>121</v>
      </c>
      <c r="D55" s="138" t="s">
        <v>23</v>
      </c>
      <c r="E55" s="138"/>
      <c r="F55" s="106" t="s">
        <v>17</v>
      </c>
      <c r="G55" s="106" t="s">
        <v>18</v>
      </c>
      <c r="H55" s="106" t="s">
        <v>17</v>
      </c>
      <c r="I55" s="107" t="s">
        <v>18</v>
      </c>
      <c r="J55" s="48"/>
      <c r="K55" s="73"/>
      <c r="L55" s="27"/>
    </row>
    <row r="56" spans="1:12" s="3" customFormat="1" ht="12" x14ac:dyDescent="0.2">
      <c r="A56" s="48"/>
      <c r="B56" s="97"/>
      <c r="C56" s="108" t="s">
        <v>281</v>
      </c>
      <c r="D56" s="148" t="s">
        <v>543</v>
      </c>
      <c r="E56" s="148"/>
      <c r="F56" s="109">
        <f>IF(D56="", "", IF(C56="User Defined", VLOOKUP(D56, 'User Defined'!$B$4:$D$103, 2, FALSE), VLOOKUP(D56, 'Device Database'!$B$4:$D$446, 2, FALSE)))</f>
        <v>0</v>
      </c>
      <c r="G56" s="109">
        <f>IF(F56&lt;&gt;"", F56*B56, "")</f>
        <v>0</v>
      </c>
      <c r="H56" s="109">
        <f>IF(D56="", "", IF(C56="User Defined", VLOOKUP(D56, 'User Defined'!$B$4:$D$103, 3, FALSE), VLOOKUP(D56, 'Device Database'!$B$4:$D$446, 3, FALSE)))</f>
        <v>1.2</v>
      </c>
      <c r="I56" s="109">
        <f>IF(H56&lt;&gt;"", H56*B56, "")</f>
        <v>0</v>
      </c>
      <c r="J56" s="48"/>
      <c r="K56" s="73" t="s">
        <v>119</v>
      </c>
      <c r="L56" s="27"/>
    </row>
    <row r="57" spans="1:12" s="3" customFormat="1" ht="12" x14ac:dyDescent="0.2">
      <c r="A57" s="48"/>
      <c r="B57" s="110"/>
      <c r="C57" s="111"/>
      <c r="D57" s="144"/>
      <c r="E57" s="144"/>
      <c r="F57" s="109" t="str">
        <f>IF(D57="", "", IF(C57="User Defined", VLOOKUP(D57, 'User Defined'!$B$4:$D$103, 2, FALSE), VLOOKUP(D57, 'Device Database'!$B$4:$D$446, 2, FALSE)))</f>
        <v/>
      </c>
      <c r="G57" s="109" t="str">
        <f t="shared" ref="G57:G65" si="0">IF(F57&lt;&gt;"", F57*B57, "")</f>
        <v/>
      </c>
      <c r="H57" s="109" t="str">
        <f>IF(D57="", "", IF(C57="User Defined", VLOOKUP(D57, 'User Defined'!$B$4:$D$103, 3, FALSE), VLOOKUP(D57, 'Device Database'!$B$4:$D$446, 3, FALSE)))</f>
        <v/>
      </c>
      <c r="I57" s="109" t="str">
        <f t="shared" ref="I57:I65" si="1">IF(H57&lt;&gt;"", H57*B57, "")</f>
        <v/>
      </c>
      <c r="J57" s="48"/>
      <c r="K57" s="73" t="s">
        <v>99</v>
      </c>
      <c r="L57" s="27"/>
    </row>
    <row r="58" spans="1:12" s="3" customFormat="1" ht="12" x14ac:dyDescent="0.2">
      <c r="A58" s="48"/>
      <c r="B58" s="110"/>
      <c r="C58" s="111"/>
      <c r="D58" s="144"/>
      <c r="E58" s="144"/>
      <c r="F58" s="109" t="str">
        <f>IF(D58="", "", IF(C58="User Defined", VLOOKUP(D58, 'User Defined'!$B$4:$D$103, 2, FALSE), VLOOKUP(D58, 'Device Database'!$B$4:$D$446, 2, FALSE)))</f>
        <v/>
      </c>
      <c r="G58" s="109" t="str">
        <f t="shared" si="0"/>
        <v/>
      </c>
      <c r="H58" s="109" t="str">
        <f>IF(D58="", "", IF(C58="User Defined", VLOOKUP(D58, 'User Defined'!$B$4:$D$103, 3, FALSE), VLOOKUP(D58, 'Device Database'!$B$4:$D$446, 3, FALSE)))</f>
        <v/>
      </c>
      <c r="I58" s="109" t="str">
        <f t="shared" si="1"/>
        <v/>
      </c>
      <c r="J58" s="48"/>
      <c r="K58" s="73" t="s">
        <v>45</v>
      </c>
      <c r="L58" s="27"/>
    </row>
    <row r="59" spans="1:12" s="3" customFormat="1" ht="12" x14ac:dyDescent="0.2">
      <c r="A59" s="48"/>
      <c r="B59" s="110"/>
      <c r="C59" s="111"/>
      <c r="D59" s="144"/>
      <c r="E59" s="144"/>
      <c r="F59" s="109" t="str">
        <f>IF(D59="", "", IF(C59="User Defined", VLOOKUP(D59, 'User Defined'!$B$4:$D$103, 2, FALSE), VLOOKUP(D59, 'Device Database'!$B$4:$D$446, 2, FALSE)))</f>
        <v/>
      </c>
      <c r="G59" s="109" t="str">
        <f t="shared" si="0"/>
        <v/>
      </c>
      <c r="H59" s="109" t="str">
        <f>IF(D59="", "", IF(C59="User Defined", VLOOKUP(D59, 'User Defined'!$B$4:$D$103, 3, FALSE), VLOOKUP(D59, 'Device Database'!$B$4:$D$446, 3, FALSE)))</f>
        <v/>
      </c>
      <c r="I59" s="109" t="str">
        <f t="shared" si="1"/>
        <v/>
      </c>
      <c r="J59" s="48"/>
      <c r="K59" s="73" t="s">
        <v>120</v>
      </c>
      <c r="L59" s="27"/>
    </row>
    <row r="60" spans="1:12" s="3" customFormat="1" ht="12" x14ac:dyDescent="0.2">
      <c r="A60" s="48"/>
      <c r="B60" s="110"/>
      <c r="C60" s="111"/>
      <c r="D60" s="139"/>
      <c r="E60" s="140"/>
      <c r="F60" s="109" t="str">
        <f>IF(D60="", "", IF(C60="User Defined", VLOOKUP(D60, 'User Defined'!$B$4:$D$103, 2, FALSE), VLOOKUP(D60, 'Device Database'!$B$4:$D$446, 2, FALSE)))</f>
        <v/>
      </c>
      <c r="G60" s="109" t="str">
        <f t="shared" si="0"/>
        <v/>
      </c>
      <c r="H60" s="109" t="str">
        <f>IF(D60="", "", IF(C60="User Defined", VLOOKUP(D60, 'User Defined'!$B$4:$D$103, 3, FALSE), VLOOKUP(D60, 'Device Database'!$B$4:$D$446, 3, FALSE)))</f>
        <v/>
      </c>
      <c r="I60" s="109" t="str">
        <f t="shared" si="1"/>
        <v/>
      </c>
      <c r="J60" s="48"/>
      <c r="K60" s="73" t="s">
        <v>281</v>
      </c>
      <c r="L60" s="27"/>
    </row>
    <row r="61" spans="1:12" s="3" customFormat="1" ht="12" x14ac:dyDescent="0.2">
      <c r="A61" s="48"/>
      <c r="B61" s="110"/>
      <c r="C61" s="111"/>
      <c r="D61" s="139" t="s">
        <v>287</v>
      </c>
      <c r="E61" s="140"/>
      <c r="F61" s="112"/>
      <c r="G61" s="109" t="str">
        <f t="shared" si="0"/>
        <v/>
      </c>
      <c r="H61" s="112"/>
      <c r="I61" s="109" t="str">
        <f t="shared" si="1"/>
        <v/>
      </c>
      <c r="J61" s="48"/>
      <c r="K61" s="73" t="s">
        <v>46</v>
      </c>
      <c r="L61" s="27"/>
    </row>
    <row r="62" spans="1:12" s="3" customFormat="1" ht="12" x14ac:dyDescent="0.2">
      <c r="A62" s="48"/>
      <c r="B62" s="110"/>
      <c r="C62" s="111"/>
      <c r="D62" s="139" t="s">
        <v>286</v>
      </c>
      <c r="E62" s="140"/>
      <c r="F62" s="112"/>
      <c r="G62" s="109" t="str">
        <f t="shared" si="0"/>
        <v/>
      </c>
      <c r="H62" s="112"/>
      <c r="I62" s="109" t="str">
        <f t="shared" si="1"/>
        <v/>
      </c>
      <c r="J62" s="48"/>
      <c r="K62" s="73" t="s">
        <v>47</v>
      </c>
      <c r="L62" s="27"/>
    </row>
    <row r="63" spans="1:12" s="3" customFormat="1" ht="12" x14ac:dyDescent="0.2">
      <c r="A63" s="48"/>
      <c r="B63" s="110"/>
      <c r="C63" s="113"/>
      <c r="D63" s="139" t="s">
        <v>288</v>
      </c>
      <c r="E63" s="140"/>
      <c r="F63" s="112"/>
      <c r="G63" s="109" t="str">
        <f t="shared" si="0"/>
        <v/>
      </c>
      <c r="H63" s="112"/>
      <c r="I63" s="109" t="str">
        <f t="shared" si="1"/>
        <v/>
      </c>
      <c r="J63" s="48"/>
      <c r="K63" s="73" t="s">
        <v>503</v>
      </c>
      <c r="L63" s="27"/>
    </row>
    <row r="64" spans="1:12" s="3" customFormat="1" ht="12" x14ac:dyDescent="0.2">
      <c r="A64" s="48"/>
      <c r="B64" s="110"/>
      <c r="C64" s="111"/>
      <c r="D64" s="139"/>
      <c r="E64" s="140"/>
      <c r="F64" s="112"/>
      <c r="G64" s="109" t="str">
        <f t="shared" si="0"/>
        <v/>
      </c>
      <c r="H64" s="112"/>
      <c r="I64" s="109" t="str">
        <f t="shared" si="1"/>
        <v/>
      </c>
      <c r="J64" s="48"/>
      <c r="K64" s="73" t="s">
        <v>44</v>
      </c>
      <c r="L64" s="27"/>
    </row>
    <row r="65" spans="1:12" s="3" customFormat="1" ht="12" x14ac:dyDescent="0.2">
      <c r="A65" s="48"/>
      <c r="B65" s="110"/>
      <c r="C65" s="111"/>
      <c r="D65" s="139"/>
      <c r="E65" s="140"/>
      <c r="F65" s="112"/>
      <c r="G65" s="109" t="str">
        <f t="shared" si="0"/>
        <v/>
      </c>
      <c r="H65" s="112"/>
      <c r="I65" s="109" t="str">
        <f t="shared" si="1"/>
        <v/>
      </c>
      <c r="J65" s="48"/>
      <c r="K65" s="73"/>
      <c r="L65" s="27"/>
    </row>
    <row r="66" spans="1:12" s="3" customFormat="1" ht="12.75" customHeight="1" x14ac:dyDescent="0.2">
      <c r="A66" s="48"/>
      <c r="B66" s="136" t="str">
        <f>IF(E49="Doors (Low AC Drop)", "No Standby or Alarm current shown as circuit is used for door holders and will drop out during an AC power loss.", "")</f>
        <v/>
      </c>
      <c r="C66" s="136"/>
      <c r="D66" s="136"/>
      <c r="E66" s="136"/>
      <c r="F66" s="30" t="s">
        <v>100</v>
      </c>
      <c r="G66" s="114">
        <f>IF(E49="Doors (Low AC Drop)",0,SUM(G56:G65))</f>
        <v>0</v>
      </c>
      <c r="H66" s="30" t="s">
        <v>20</v>
      </c>
      <c r="I66" s="114">
        <f>IF(D49="Doors (Low AC Drop)",0,SUM(I56:I65))</f>
        <v>0</v>
      </c>
      <c r="J66" s="48"/>
      <c r="K66" s="73" t="s">
        <v>32</v>
      </c>
      <c r="L66" s="27">
        <v>2.0099999999999998</v>
      </c>
    </row>
    <row r="67" spans="1:12" s="3" customFormat="1" ht="16.5" customHeight="1" x14ac:dyDescent="0.2">
      <c r="A67" s="48"/>
      <c r="B67" s="137"/>
      <c r="C67" s="137"/>
      <c r="D67" s="137"/>
      <c r="E67" s="137"/>
      <c r="F67" s="115"/>
      <c r="G67" s="48"/>
      <c r="H67" s="115"/>
      <c r="I67" s="48"/>
      <c r="J67" s="48"/>
      <c r="K67" s="73" t="s">
        <v>502</v>
      </c>
      <c r="L67" s="27">
        <v>2.0499999999999998</v>
      </c>
    </row>
    <row r="68" spans="1:12" s="3" customFormat="1" ht="12" customHeight="1" x14ac:dyDescent="0.2">
      <c r="A68" s="48"/>
      <c r="B68" s="150"/>
      <c r="C68" s="150"/>
      <c r="D68" s="150"/>
      <c r="E68" s="150"/>
      <c r="F68" s="116"/>
      <c r="G68" s="116"/>
      <c r="H68" s="117"/>
      <c r="I68" s="116"/>
      <c r="J68" s="48"/>
      <c r="K68" s="73" t="s">
        <v>33</v>
      </c>
      <c r="L68" s="27">
        <v>3.19</v>
      </c>
    </row>
    <row r="69" spans="1:12" s="3" customFormat="1" ht="16.5" customHeight="1" x14ac:dyDescent="0.2">
      <c r="A69" s="48"/>
      <c r="B69" s="83" t="s">
        <v>135</v>
      </c>
      <c r="C69" s="84"/>
      <c r="D69" s="84"/>
      <c r="E69" s="85" t="s">
        <v>103</v>
      </c>
      <c r="F69" s="86">
        <v>3</v>
      </c>
      <c r="G69" s="86"/>
      <c r="H69" s="85" t="s">
        <v>105</v>
      </c>
      <c r="I69" s="87">
        <f>$I$10</f>
        <v>20.399999999999999</v>
      </c>
      <c r="J69" s="48"/>
      <c r="K69" s="73" t="s">
        <v>34</v>
      </c>
      <c r="L69" s="27">
        <v>3.26</v>
      </c>
    </row>
    <row r="70" spans="1:12" s="3" customFormat="1" ht="3" customHeight="1" x14ac:dyDescent="0.2">
      <c r="A70" s="48"/>
      <c r="B70" s="88"/>
      <c r="C70" s="88"/>
      <c r="D70" s="88"/>
      <c r="E70" s="89"/>
      <c r="F70" s="90"/>
      <c r="G70" s="90"/>
      <c r="H70" s="90"/>
      <c r="I70" s="90"/>
      <c r="J70" s="48"/>
      <c r="K70" s="73" t="s">
        <v>35</v>
      </c>
      <c r="L70" s="27">
        <v>5.08</v>
      </c>
    </row>
    <row r="71" spans="1:12" s="3" customFormat="1" ht="12" customHeight="1" x14ac:dyDescent="0.2">
      <c r="A71" s="48"/>
      <c r="B71" s="32" t="s">
        <v>500</v>
      </c>
      <c r="C71" s="91" t="s">
        <v>305</v>
      </c>
      <c r="D71" s="30" t="s">
        <v>101</v>
      </c>
      <c r="E71" s="141"/>
      <c r="F71" s="142"/>
      <c r="G71" s="30" t="s">
        <v>29</v>
      </c>
      <c r="H71" s="141"/>
      <c r="I71" s="142"/>
      <c r="J71" s="48"/>
      <c r="K71" s="73" t="s">
        <v>36</v>
      </c>
      <c r="L71" s="27">
        <v>5.29</v>
      </c>
    </row>
    <row r="72" spans="1:12" s="3" customFormat="1" ht="12" customHeight="1" x14ac:dyDescent="0.2">
      <c r="A72" s="48"/>
      <c r="B72" s="48"/>
      <c r="C72" s="143" t="str">
        <f>IF(C71="Class A", "*If Class A is selected NAC 2 &amp; NAC 4 will be the return circuit", "")</f>
        <v/>
      </c>
      <c r="D72" s="143"/>
      <c r="E72" s="143"/>
      <c r="F72" s="143"/>
      <c r="G72" s="143"/>
      <c r="H72" s="92"/>
      <c r="I72" s="92"/>
      <c r="J72" s="48"/>
      <c r="K72" s="73" t="s">
        <v>37</v>
      </c>
      <c r="L72" s="27">
        <v>8.08</v>
      </c>
    </row>
    <row r="73" spans="1:12" s="3" customFormat="1" ht="12.75" customHeight="1" x14ac:dyDescent="0.2">
      <c r="A73" s="48"/>
      <c r="B73" s="48"/>
      <c r="C73" s="93" t="s">
        <v>42</v>
      </c>
      <c r="D73" s="94" t="s">
        <v>12</v>
      </c>
      <c r="E73" s="94" t="s">
        <v>13</v>
      </c>
      <c r="F73" s="94" t="s">
        <v>4</v>
      </c>
      <c r="G73" s="95" t="s">
        <v>136</v>
      </c>
      <c r="H73" s="94" t="s">
        <v>14</v>
      </c>
      <c r="I73" s="96" t="s">
        <v>102</v>
      </c>
      <c r="J73" s="48"/>
      <c r="K73" s="73" t="s">
        <v>38</v>
      </c>
      <c r="L73" s="27">
        <v>8.4499999999999993</v>
      </c>
    </row>
    <row r="74" spans="1:12" s="3" customFormat="1" ht="12" customHeight="1" x14ac:dyDescent="0.2">
      <c r="A74" s="48"/>
      <c r="B74" s="50"/>
      <c r="C74" s="97" t="s">
        <v>32</v>
      </c>
      <c r="D74" s="98">
        <f>VLOOKUP(C74, $K$66:$L$73, 2)</f>
        <v>2.0099999999999998</v>
      </c>
      <c r="E74" s="97"/>
      <c r="F74" s="99">
        <f>((E74*2)/1000)*D74</f>
        <v>0</v>
      </c>
      <c r="G74" s="100">
        <f>IF(SUM(G78:G87)&gt;SUM(I78:I87),SUM(G78:G87),SUM(I78:I87))</f>
        <v>0</v>
      </c>
      <c r="H74" s="101">
        <f>I69-(G74*F74)</f>
        <v>20.399999999999999</v>
      </c>
      <c r="I74" s="102">
        <v>16</v>
      </c>
      <c r="J74" s="48"/>
      <c r="K74" s="73"/>
      <c r="L74" s="27"/>
    </row>
    <row r="75" spans="1:12" s="3" customFormat="1" ht="12" customHeight="1" x14ac:dyDescent="0.2">
      <c r="A75" s="48"/>
      <c r="B75" s="103"/>
      <c r="C75" s="103"/>
      <c r="D75" s="103"/>
      <c r="E75" s="104"/>
      <c r="F75" s="103"/>
      <c r="G75" s="103"/>
      <c r="H75" s="103"/>
      <c r="I75" s="103"/>
      <c r="J75" s="48"/>
      <c r="K75" s="73"/>
      <c r="L75" s="27"/>
    </row>
    <row r="76" spans="1:12" s="3" customFormat="1" ht="12.75" customHeight="1" x14ac:dyDescent="0.2">
      <c r="A76" s="48"/>
      <c r="B76" s="149" t="s">
        <v>98</v>
      </c>
      <c r="C76" s="147"/>
      <c r="D76" s="147"/>
      <c r="E76" s="147"/>
      <c r="F76" s="147" t="s">
        <v>30</v>
      </c>
      <c r="G76" s="147"/>
      <c r="H76" s="147" t="s">
        <v>31</v>
      </c>
      <c r="I76" s="151"/>
      <c r="J76" s="48"/>
      <c r="K76" s="73"/>
      <c r="L76" s="27"/>
    </row>
    <row r="77" spans="1:12" s="3" customFormat="1" ht="12" customHeight="1" x14ac:dyDescent="0.2">
      <c r="A77" s="48"/>
      <c r="B77" s="105" t="s">
        <v>0</v>
      </c>
      <c r="C77" s="106" t="s">
        <v>121</v>
      </c>
      <c r="D77" s="138" t="s">
        <v>23</v>
      </c>
      <c r="E77" s="138"/>
      <c r="F77" s="106" t="s">
        <v>17</v>
      </c>
      <c r="G77" s="106" t="s">
        <v>18</v>
      </c>
      <c r="H77" s="106" t="s">
        <v>17</v>
      </c>
      <c r="I77" s="107" t="s">
        <v>18</v>
      </c>
      <c r="J77" s="48"/>
      <c r="K77" s="73"/>
      <c r="L77" s="27"/>
    </row>
    <row r="78" spans="1:12" s="3" customFormat="1" ht="12" customHeight="1" x14ac:dyDescent="0.2">
      <c r="A78" s="48"/>
      <c r="B78" s="97"/>
      <c r="C78" s="108"/>
      <c r="D78" s="148"/>
      <c r="E78" s="148"/>
      <c r="F78" s="109" t="str">
        <f>IF(D78="", "", IF(C78="User Defined", VLOOKUP(D78, 'User Defined'!$B$4:$D$103, 2, FALSE), VLOOKUP(D78, 'Device Database'!$B$4:$D$446, 2, FALSE)))</f>
        <v/>
      </c>
      <c r="G78" s="109" t="str">
        <f>IF(F78&lt;&gt;"", F78*B78, "")</f>
        <v/>
      </c>
      <c r="H78" s="109" t="str">
        <f>IF(D78="", "", IF(C78="User Defined", VLOOKUP(D78, 'User Defined'!$B$4:$D$103, 3, FALSE), VLOOKUP(D78, 'Device Database'!$B$4:$D$446, 3, FALSE)))</f>
        <v/>
      </c>
      <c r="I78" s="109" t="str">
        <f>IF(H78&lt;&gt;"", H78*B78, "")</f>
        <v/>
      </c>
      <c r="J78" s="48"/>
      <c r="K78" s="73"/>
      <c r="L78" s="27"/>
    </row>
    <row r="79" spans="1:12" s="3" customFormat="1" ht="12" customHeight="1" x14ac:dyDescent="0.2">
      <c r="A79" s="48"/>
      <c r="B79" s="110"/>
      <c r="C79" s="111"/>
      <c r="D79" s="144"/>
      <c r="E79" s="144"/>
      <c r="F79" s="109" t="str">
        <f>IF(D79="", "", IF(C79="User Defined", VLOOKUP(D79, 'User Defined'!$B$4:$D$103, 2, FALSE), VLOOKUP(D79, 'Device Database'!$B$4:$D$446, 2, FALSE)))</f>
        <v/>
      </c>
      <c r="G79" s="109" t="str">
        <f t="shared" ref="G79:G87" si="2">IF(F79&lt;&gt;"", F79*B79, "")</f>
        <v/>
      </c>
      <c r="H79" s="109" t="str">
        <f>IF(D79="", "", IF(C79="User Defined", VLOOKUP(D79, 'User Defined'!$B$4:$D$103, 3, FALSE), VLOOKUP(D79, 'Device Database'!$B$4:$D$446, 3, FALSE)))</f>
        <v/>
      </c>
      <c r="I79" s="109" t="str">
        <f t="shared" ref="I79:I87" si="3">IF(H79&lt;&gt;"", H79*B79, "")</f>
        <v/>
      </c>
      <c r="J79" s="48"/>
      <c r="K79" s="73"/>
      <c r="L79" s="27"/>
    </row>
    <row r="80" spans="1:12" s="3" customFormat="1" ht="12" customHeight="1" x14ac:dyDescent="0.2">
      <c r="A80" s="48"/>
      <c r="B80" s="110"/>
      <c r="C80" s="111"/>
      <c r="D80" s="144"/>
      <c r="E80" s="144"/>
      <c r="F80" s="109" t="str">
        <f>IF(D80="", "", IF(C80="User Defined", VLOOKUP(D80, 'User Defined'!$B$4:$D$103, 2, FALSE), VLOOKUP(D80, 'Device Database'!$B$4:$D$446, 2, FALSE)))</f>
        <v/>
      </c>
      <c r="G80" s="109" t="str">
        <f t="shared" si="2"/>
        <v/>
      </c>
      <c r="H80" s="109" t="str">
        <f>IF(D80="", "", IF(C80="User Defined", VLOOKUP(D80, 'User Defined'!$B$4:$D$103, 3, FALSE), VLOOKUP(D80, 'Device Database'!$B$4:$D$446, 3, FALSE)))</f>
        <v/>
      </c>
      <c r="I80" s="109" t="str">
        <f t="shared" si="3"/>
        <v/>
      </c>
      <c r="J80" s="48"/>
      <c r="K80" s="73"/>
      <c r="L80" s="27"/>
    </row>
    <row r="81" spans="1:12" s="3" customFormat="1" ht="12" customHeight="1" x14ac:dyDescent="0.2">
      <c r="A81" s="48"/>
      <c r="B81" s="110"/>
      <c r="C81" s="111"/>
      <c r="D81" s="144"/>
      <c r="E81" s="144"/>
      <c r="F81" s="109" t="str">
        <f>IF(D81="", "", IF(C81="User Defined", VLOOKUP(D81, 'User Defined'!$B$4:$D$103, 2, FALSE), VLOOKUP(D81, 'Device Database'!$B$4:$D$446, 2, FALSE)))</f>
        <v/>
      </c>
      <c r="G81" s="109" t="str">
        <f t="shared" si="2"/>
        <v/>
      </c>
      <c r="H81" s="109" t="str">
        <f>IF(D81="", "", IF(C81="User Defined", VLOOKUP(D81, 'User Defined'!$B$4:$D$103, 3, FALSE), VLOOKUP(D81, 'Device Database'!$B$4:$D$446, 3, FALSE)))</f>
        <v/>
      </c>
      <c r="I81" s="109" t="str">
        <f t="shared" si="3"/>
        <v/>
      </c>
      <c r="J81" s="48"/>
      <c r="K81" s="73"/>
      <c r="L81" s="27"/>
    </row>
    <row r="82" spans="1:12" s="3" customFormat="1" ht="12" customHeight="1" x14ac:dyDescent="0.2">
      <c r="A82" s="48"/>
      <c r="B82" s="110"/>
      <c r="C82" s="111"/>
      <c r="D82" s="139"/>
      <c r="E82" s="140"/>
      <c r="F82" s="109" t="str">
        <f>IF(D82="", "", IF(C82="User Defined", VLOOKUP(D82, 'User Defined'!$B$4:$D$103, 2, FALSE), VLOOKUP(D82, 'Device Database'!$B$4:$D$446, 2, FALSE)))</f>
        <v/>
      </c>
      <c r="G82" s="109" t="str">
        <f t="shared" si="2"/>
        <v/>
      </c>
      <c r="H82" s="109" t="str">
        <f>IF(D82="", "", IF(C82="User Defined", VLOOKUP(D82, 'User Defined'!$B$4:$D$103, 3, FALSE), VLOOKUP(D82, 'Device Database'!$B$4:$D$446, 3, FALSE)))</f>
        <v/>
      </c>
      <c r="I82" s="109" t="str">
        <f t="shared" si="3"/>
        <v/>
      </c>
      <c r="J82" s="48"/>
      <c r="K82" s="73"/>
      <c r="L82" s="27"/>
    </row>
    <row r="83" spans="1:12" s="3" customFormat="1" ht="12" customHeight="1" x14ac:dyDescent="0.2">
      <c r="A83" s="48"/>
      <c r="B83" s="110"/>
      <c r="C83" s="111"/>
      <c r="D83" s="139" t="s">
        <v>287</v>
      </c>
      <c r="E83" s="140"/>
      <c r="F83" s="112"/>
      <c r="G83" s="109" t="str">
        <f t="shared" si="2"/>
        <v/>
      </c>
      <c r="H83" s="112"/>
      <c r="I83" s="109" t="str">
        <f t="shared" si="3"/>
        <v/>
      </c>
      <c r="J83" s="48"/>
      <c r="K83" s="73"/>
      <c r="L83" s="27"/>
    </row>
    <row r="84" spans="1:12" s="3" customFormat="1" ht="12" customHeight="1" x14ac:dyDescent="0.2">
      <c r="A84" s="48"/>
      <c r="B84" s="110"/>
      <c r="C84" s="111"/>
      <c r="D84" s="139" t="s">
        <v>286</v>
      </c>
      <c r="E84" s="140"/>
      <c r="F84" s="112"/>
      <c r="G84" s="109" t="str">
        <f t="shared" si="2"/>
        <v/>
      </c>
      <c r="H84" s="112"/>
      <c r="I84" s="109" t="str">
        <f t="shared" si="3"/>
        <v/>
      </c>
      <c r="J84" s="48"/>
      <c r="K84" s="73"/>
      <c r="L84" s="27"/>
    </row>
    <row r="85" spans="1:12" s="3" customFormat="1" ht="12" customHeight="1" x14ac:dyDescent="0.2">
      <c r="A85" s="48"/>
      <c r="B85" s="110"/>
      <c r="C85" s="113"/>
      <c r="D85" s="139" t="s">
        <v>288</v>
      </c>
      <c r="E85" s="140"/>
      <c r="F85" s="112"/>
      <c r="G85" s="109" t="str">
        <f t="shared" si="2"/>
        <v/>
      </c>
      <c r="H85" s="112"/>
      <c r="I85" s="109" t="str">
        <f t="shared" si="3"/>
        <v/>
      </c>
      <c r="J85" s="48"/>
      <c r="K85" s="73"/>
      <c r="L85" s="27"/>
    </row>
    <row r="86" spans="1:12" s="3" customFormat="1" ht="12" customHeight="1" x14ac:dyDescent="0.2">
      <c r="A86" s="48"/>
      <c r="B86" s="110"/>
      <c r="C86" s="111"/>
      <c r="D86" s="139"/>
      <c r="E86" s="140"/>
      <c r="F86" s="112"/>
      <c r="G86" s="109" t="str">
        <f t="shared" si="2"/>
        <v/>
      </c>
      <c r="H86" s="112"/>
      <c r="I86" s="109" t="str">
        <f t="shared" si="3"/>
        <v/>
      </c>
      <c r="J86" s="48"/>
      <c r="K86" s="73"/>
      <c r="L86" s="27"/>
    </row>
    <row r="87" spans="1:12" s="3" customFormat="1" ht="12" customHeight="1" x14ac:dyDescent="0.2">
      <c r="A87" s="48"/>
      <c r="B87" s="110"/>
      <c r="C87" s="111"/>
      <c r="D87" s="139"/>
      <c r="E87" s="140"/>
      <c r="F87" s="112"/>
      <c r="G87" s="109" t="str">
        <f t="shared" si="2"/>
        <v/>
      </c>
      <c r="H87" s="112"/>
      <c r="I87" s="109" t="str">
        <f t="shared" si="3"/>
        <v/>
      </c>
      <c r="J87" s="48"/>
      <c r="K87" s="73"/>
      <c r="L87" s="27"/>
    </row>
    <row r="88" spans="1:12" s="3" customFormat="1" ht="12.75" customHeight="1" x14ac:dyDescent="0.2">
      <c r="A88" s="48"/>
      <c r="B88" s="136" t="str">
        <f>IF(E71="Doors (Low AC Drop)", "No Standby or Alarm current shown as circuit is used for door holders and will drop out during an AC power loss.", "")</f>
        <v/>
      </c>
      <c r="C88" s="136"/>
      <c r="D88" s="136"/>
      <c r="E88" s="136"/>
      <c r="F88" s="30" t="s">
        <v>100</v>
      </c>
      <c r="G88" s="114">
        <f>IF(E71="Doors (Low AC Drop)",0,SUM(G78:G87))</f>
        <v>0</v>
      </c>
      <c r="H88" s="30" t="s">
        <v>20</v>
      </c>
      <c r="I88" s="114">
        <f>IF(D71="Doors (Low AC Drop)",0,SUM(I78:I87))</f>
        <v>0</v>
      </c>
      <c r="J88" s="48"/>
      <c r="K88" s="73"/>
      <c r="L88" s="27"/>
    </row>
    <row r="89" spans="1:12" s="3" customFormat="1" ht="12.75" customHeight="1" x14ac:dyDescent="0.2">
      <c r="A89" s="48"/>
      <c r="B89" s="137"/>
      <c r="C89" s="137"/>
      <c r="D89" s="137"/>
      <c r="E89" s="137"/>
      <c r="F89" s="30"/>
      <c r="G89" s="60"/>
      <c r="H89" s="30"/>
      <c r="I89" s="60"/>
      <c r="J89" s="48"/>
      <c r="K89" s="73"/>
      <c r="L89" s="27"/>
    </row>
    <row r="90" spans="1:12" s="3" customFormat="1" ht="12" x14ac:dyDescent="0.2">
      <c r="A90" s="48"/>
      <c r="B90" s="137"/>
      <c r="C90" s="137"/>
      <c r="D90" s="137"/>
      <c r="E90" s="137"/>
      <c r="F90" s="115"/>
      <c r="G90" s="48"/>
      <c r="H90" s="115"/>
      <c r="I90" s="48"/>
      <c r="J90" s="48"/>
      <c r="K90" s="73"/>
      <c r="L90" s="27"/>
    </row>
    <row r="91" spans="1:12" ht="30" customHeight="1" x14ac:dyDescent="0.25">
      <c r="A91" s="28"/>
      <c r="B91" s="28"/>
      <c r="C91" s="28"/>
      <c r="D91" s="28"/>
      <c r="E91" s="28"/>
      <c r="F91" s="28"/>
      <c r="G91" s="28"/>
      <c r="H91" s="77"/>
      <c r="I91" s="78"/>
      <c r="J91" s="28"/>
      <c r="K91" s="73"/>
    </row>
    <row r="92" spans="1:12" ht="24.75" customHeight="1" x14ac:dyDescent="0.3">
      <c r="A92" s="28"/>
      <c r="B92" s="79" t="s">
        <v>304</v>
      </c>
      <c r="C92" s="80"/>
      <c r="D92" s="80"/>
      <c r="E92" s="81"/>
      <c r="F92" s="81"/>
      <c r="G92" s="160" t="str">
        <f>IF($F$2&lt;&gt;"", $F$2, "")</f>
        <v/>
      </c>
      <c r="H92" s="160"/>
      <c r="I92" s="82" t="str">
        <f>IF($F$10&lt;&gt;"", $F$10, "")</f>
        <v/>
      </c>
      <c r="J92" s="28"/>
      <c r="K92" s="73"/>
    </row>
    <row r="93" spans="1:12" ht="16.5" customHeight="1" x14ac:dyDescent="0.3">
      <c r="A93" s="28"/>
      <c r="B93" s="79"/>
      <c r="C93" s="80"/>
      <c r="D93" s="80"/>
      <c r="E93" s="81"/>
      <c r="F93" s="81"/>
      <c r="G93" s="118"/>
      <c r="H93" s="118"/>
      <c r="I93" s="82"/>
      <c r="J93" s="28"/>
      <c r="K93" s="73"/>
    </row>
    <row r="94" spans="1:12" s="3" customFormat="1" ht="16.5" customHeight="1" x14ac:dyDescent="0.2">
      <c r="A94" s="48"/>
      <c r="B94" s="83" t="s">
        <v>302</v>
      </c>
      <c r="C94" s="84"/>
      <c r="D94" s="84"/>
      <c r="E94" s="85" t="s">
        <v>103</v>
      </c>
      <c r="F94" s="86">
        <v>3</v>
      </c>
      <c r="G94" s="86"/>
      <c r="H94" s="85" t="s">
        <v>105</v>
      </c>
      <c r="I94" s="87">
        <f>$I$10</f>
        <v>20.399999999999999</v>
      </c>
      <c r="J94" s="48"/>
      <c r="K94" s="73"/>
      <c r="L94" s="27"/>
    </row>
    <row r="95" spans="1:12" s="3" customFormat="1" ht="3" customHeight="1" x14ac:dyDescent="0.2">
      <c r="A95" s="48"/>
      <c r="B95" s="88"/>
      <c r="C95" s="88"/>
      <c r="D95" s="88"/>
      <c r="E95" s="89"/>
      <c r="F95" s="90"/>
      <c r="G95" s="90"/>
      <c r="H95" s="90"/>
      <c r="I95" s="90"/>
      <c r="J95" s="48"/>
      <c r="K95" s="73"/>
      <c r="L95" s="27"/>
    </row>
    <row r="96" spans="1:12" s="3" customFormat="1" ht="12" x14ac:dyDescent="0.2">
      <c r="A96" s="48"/>
      <c r="B96" s="32" t="s">
        <v>500</v>
      </c>
      <c r="C96" s="91" t="s">
        <v>305</v>
      </c>
      <c r="D96" s="30" t="s">
        <v>101</v>
      </c>
      <c r="E96" s="141"/>
      <c r="F96" s="142"/>
      <c r="G96" s="30" t="s">
        <v>29</v>
      </c>
      <c r="H96" s="141"/>
      <c r="I96" s="142"/>
      <c r="J96" s="48"/>
      <c r="K96" s="73"/>
      <c r="L96" s="27"/>
    </row>
    <row r="97" spans="1:12" s="3" customFormat="1" ht="15" customHeight="1" x14ac:dyDescent="0.2">
      <c r="A97" s="48"/>
      <c r="B97" s="48"/>
      <c r="C97" s="143" t="str">
        <f>IF(C96="Class A", "*If Class A is selected NAC 2 &amp; NAC 4 will be the return circuit", "")</f>
        <v/>
      </c>
      <c r="D97" s="143"/>
      <c r="E97" s="143"/>
      <c r="F97" s="143"/>
      <c r="G97" s="143"/>
      <c r="H97" s="92"/>
      <c r="I97" s="92"/>
      <c r="J97" s="48"/>
      <c r="K97" s="73"/>
      <c r="L97" s="27"/>
    </row>
    <row r="98" spans="1:12" s="3" customFormat="1" ht="12.75" customHeight="1" x14ac:dyDescent="0.2">
      <c r="A98" s="48"/>
      <c r="B98" s="48"/>
      <c r="C98" s="93" t="s">
        <v>42</v>
      </c>
      <c r="D98" s="94" t="s">
        <v>12</v>
      </c>
      <c r="E98" s="94" t="s">
        <v>13</v>
      </c>
      <c r="F98" s="94" t="s">
        <v>4</v>
      </c>
      <c r="G98" s="95" t="s">
        <v>136</v>
      </c>
      <c r="H98" s="94" t="s">
        <v>14</v>
      </c>
      <c r="I98" s="96" t="s">
        <v>102</v>
      </c>
      <c r="J98" s="48"/>
      <c r="K98" s="73"/>
      <c r="L98" s="27"/>
    </row>
    <row r="99" spans="1:12" s="3" customFormat="1" ht="12" x14ac:dyDescent="0.2">
      <c r="A99" s="48"/>
      <c r="B99" s="50"/>
      <c r="C99" s="97" t="s">
        <v>32</v>
      </c>
      <c r="D99" s="98">
        <f>VLOOKUP(C99, $K$66:$L$73, 2)</f>
        <v>2.0099999999999998</v>
      </c>
      <c r="E99" s="97"/>
      <c r="F99" s="99">
        <f>((E99*2)/1000)*D99</f>
        <v>0</v>
      </c>
      <c r="G99" s="100">
        <f>IF(SUM(G103:G112)&gt;SUM(I103:I112),SUM(G103:G112),SUM(I103:I112))</f>
        <v>0</v>
      </c>
      <c r="H99" s="101">
        <f>I94-(G99*F99)</f>
        <v>20.399999999999999</v>
      </c>
      <c r="I99" s="102">
        <v>16</v>
      </c>
      <c r="J99" s="48"/>
      <c r="K99" s="73"/>
      <c r="L99" s="27"/>
    </row>
    <row r="100" spans="1:12" s="3" customFormat="1" ht="12" x14ac:dyDescent="0.2">
      <c r="A100" s="48"/>
      <c r="B100" s="103"/>
      <c r="C100" s="103"/>
      <c r="D100" s="103"/>
      <c r="E100" s="104"/>
      <c r="F100" s="103"/>
      <c r="G100" s="103"/>
      <c r="H100" s="103"/>
      <c r="I100" s="103"/>
      <c r="J100" s="48"/>
      <c r="K100" s="73"/>
      <c r="L100" s="27"/>
    </row>
    <row r="101" spans="1:12" s="3" customFormat="1" ht="12.75" customHeight="1" x14ac:dyDescent="0.2">
      <c r="A101" s="48"/>
      <c r="B101" s="149" t="s">
        <v>98</v>
      </c>
      <c r="C101" s="147"/>
      <c r="D101" s="147"/>
      <c r="E101" s="147"/>
      <c r="F101" s="147" t="s">
        <v>30</v>
      </c>
      <c r="G101" s="147"/>
      <c r="H101" s="147" t="s">
        <v>31</v>
      </c>
      <c r="I101" s="151"/>
      <c r="J101" s="48"/>
      <c r="K101" s="73"/>
      <c r="L101" s="27"/>
    </row>
    <row r="102" spans="1:12" s="3" customFormat="1" ht="12" x14ac:dyDescent="0.2">
      <c r="A102" s="48"/>
      <c r="B102" s="105" t="s">
        <v>0</v>
      </c>
      <c r="C102" s="106" t="s">
        <v>121</v>
      </c>
      <c r="D102" s="138" t="s">
        <v>23</v>
      </c>
      <c r="E102" s="138"/>
      <c r="F102" s="106" t="s">
        <v>17</v>
      </c>
      <c r="G102" s="106" t="s">
        <v>18</v>
      </c>
      <c r="H102" s="106" t="s">
        <v>17</v>
      </c>
      <c r="I102" s="107" t="s">
        <v>18</v>
      </c>
      <c r="J102" s="48"/>
      <c r="K102" s="73"/>
      <c r="L102" s="27"/>
    </row>
    <row r="103" spans="1:12" s="3" customFormat="1" ht="12" x14ac:dyDescent="0.2">
      <c r="A103" s="48"/>
      <c r="B103" s="97"/>
      <c r="C103" s="108"/>
      <c r="D103" s="148"/>
      <c r="E103" s="148"/>
      <c r="F103" s="109" t="str">
        <f>IF(D103="", "", IF(C103="User Defined", VLOOKUP(D103, 'User Defined'!$B$4:$D$103, 2, FALSE), VLOOKUP(D103, 'Device Database'!$B$4:$D$446, 2, FALSE)))</f>
        <v/>
      </c>
      <c r="G103" s="109" t="str">
        <f>IF(F103&lt;&gt;"", F103*B103, "")</f>
        <v/>
      </c>
      <c r="H103" s="109" t="str">
        <f>IF(D103="", "", IF(C103="User Defined", VLOOKUP(D103, 'User Defined'!$B$4:$D$103, 3, FALSE), VLOOKUP(D103, 'Device Database'!$B$4:$D$446, 3, FALSE)))</f>
        <v/>
      </c>
      <c r="I103" s="109" t="str">
        <f>IF(H103&lt;&gt;"", H103*B103, "")</f>
        <v/>
      </c>
      <c r="J103" s="48"/>
      <c r="K103" s="73"/>
      <c r="L103" s="27"/>
    </row>
    <row r="104" spans="1:12" s="3" customFormat="1" ht="12" x14ac:dyDescent="0.2">
      <c r="A104" s="48"/>
      <c r="B104" s="110"/>
      <c r="C104" s="111"/>
      <c r="D104" s="144"/>
      <c r="E104" s="144"/>
      <c r="F104" s="109" t="str">
        <f>IF(D104="", "", IF(C104="User Defined", VLOOKUP(D104, 'User Defined'!$B$4:$D$103, 2, FALSE), VLOOKUP(D104, 'Device Database'!$B$4:$D$446, 2, FALSE)))</f>
        <v/>
      </c>
      <c r="G104" s="109" t="str">
        <f t="shared" ref="G104:G112" si="4">IF(F104&lt;&gt;"", F104*B104, "")</f>
        <v/>
      </c>
      <c r="H104" s="109" t="str">
        <f>IF(D104="", "", IF(C104="User Defined", VLOOKUP(D104, 'User Defined'!$B$4:$D$103, 3, FALSE), VLOOKUP(D104, 'Device Database'!$B$4:$D$446, 3, FALSE)))</f>
        <v/>
      </c>
      <c r="I104" s="109" t="str">
        <f t="shared" ref="I104:I112" si="5">IF(H104&lt;&gt;"", H104*B104, "")</f>
        <v/>
      </c>
      <c r="J104" s="48"/>
      <c r="K104" s="73"/>
      <c r="L104" s="27"/>
    </row>
    <row r="105" spans="1:12" s="3" customFormat="1" ht="12" x14ac:dyDescent="0.2">
      <c r="A105" s="48"/>
      <c r="B105" s="110"/>
      <c r="C105" s="111"/>
      <c r="D105" s="144"/>
      <c r="E105" s="144"/>
      <c r="F105" s="109" t="str">
        <f>IF(D105="", "", IF(C105="User Defined", VLOOKUP(D105, 'User Defined'!$B$4:$D$103, 2, FALSE), VLOOKUP(D105, 'Device Database'!$B$4:$D$446, 2, FALSE)))</f>
        <v/>
      </c>
      <c r="G105" s="109" t="str">
        <f t="shared" si="4"/>
        <v/>
      </c>
      <c r="H105" s="109" t="str">
        <f>IF(D105="", "", IF(C105="User Defined", VLOOKUP(D105, 'User Defined'!$B$4:$D$103, 3, FALSE), VLOOKUP(D105, 'Device Database'!$B$4:$D$446, 3, FALSE)))</f>
        <v/>
      </c>
      <c r="I105" s="109" t="str">
        <f t="shared" si="5"/>
        <v/>
      </c>
      <c r="J105" s="48"/>
      <c r="K105" s="73"/>
      <c r="L105" s="27"/>
    </row>
    <row r="106" spans="1:12" s="3" customFormat="1" ht="12" x14ac:dyDescent="0.2">
      <c r="A106" s="48"/>
      <c r="B106" s="110"/>
      <c r="C106" s="111"/>
      <c r="D106" s="144"/>
      <c r="E106" s="144"/>
      <c r="F106" s="109" t="str">
        <f>IF(D106="", "", IF(C106="User Defined", VLOOKUP(D106, 'User Defined'!$B$4:$D$103, 2, FALSE), VLOOKUP(D106, 'Device Database'!$B$4:$D$446, 2, FALSE)))</f>
        <v/>
      </c>
      <c r="G106" s="109" t="str">
        <f t="shared" si="4"/>
        <v/>
      </c>
      <c r="H106" s="109" t="str">
        <f>IF(D106="", "", IF(C106="User Defined", VLOOKUP(D106, 'User Defined'!$B$4:$D$103, 3, FALSE), VLOOKUP(D106, 'Device Database'!$B$4:$D$446, 3, FALSE)))</f>
        <v/>
      </c>
      <c r="I106" s="109" t="str">
        <f t="shared" si="5"/>
        <v/>
      </c>
      <c r="J106" s="48"/>
      <c r="K106" s="73"/>
      <c r="L106" s="27"/>
    </row>
    <row r="107" spans="1:12" s="3" customFormat="1" ht="12" x14ac:dyDescent="0.2">
      <c r="A107" s="48"/>
      <c r="B107" s="110"/>
      <c r="C107" s="111"/>
      <c r="D107" s="139"/>
      <c r="E107" s="140"/>
      <c r="F107" s="109" t="str">
        <f>IF(D107="", "", IF(C107="User Defined", VLOOKUP(D107, 'User Defined'!$B$4:$D$103, 2, FALSE), VLOOKUP(D107, 'Device Database'!$B$4:$D$446, 2, FALSE)))</f>
        <v/>
      </c>
      <c r="G107" s="109" t="str">
        <f t="shared" si="4"/>
        <v/>
      </c>
      <c r="H107" s="109" t="str">
        <f>IF(D107="", "", IF(C107="User Defined", VLOOKUP(D107, 'User Defined'!$B$4:$D$103, 3, FALSE), VLOOKUP(D107, 'Device Database'!$B$4:$D$446, 3, FALSE)))</f>
        <v/>
      </c>
      <c r="I107" s="109" t="str">
        <f t="shared" si="5"/>
        <v/>
      </c>
      <c r="J107" s="48"/>
      <c r="K107" s="73"/>
      <c r="L107" s="27"/>
    </row>
    <row r="108" spans="1:12" s="3" customFormat="1" ht="12" x14ac:dyDescent="0.2">
      <c r="A108" s="48"/>
      <c r="B108" s="110"/>
      <c r="C108" s="111"/>
      <c r="D108" s="139" t="s">
        <v>287</v>
      </c>
      <c r="E108" s="140"/>
      <c r="F108" s="112"/>
      <c r="G108" s="109" t="str">
        <f t="shared" si="4"/>
        <v/>
      </c>
      <c r="H108" s="112"/>
      <c r="I108" s="109" t="str">
        <f t="shared" si="5"/>
        <v/>
      </c>
      <c r="J108" s="48"/>
      <c r="K108" s="73"/>
      <c r="L108" s="27"/>
    </row>
    <row r="109" spans="1:12" s="3" customFormat="1" ht="12" x14ac:dyDescent="0.2">
      <c r="A109" s="48"/>
      <c r="B109" s="110"/>
      <c r="C109" s="111"/>
      <c r="D109" s="139" t="s">
        <v>286</v>
      </c>
      <c r="E109" s="140"/>
      <c r="F109" s="112"/>
      <c r="G109" s="109" t="str">
        <f t="shared" si="4"/>
        <v/>
      </c>
      <c r="H109" s="112"/>
      <c r="I109" s="109" t="str">
        <f t="shared" si="5"/>
        <v/>
      </c>
      <c r="J109" s="48"/>
      <c r="K109" s="73"/>
      <c r="L109" s="27"/>
    </row>
    <row r="110" spans="1:12" s="3" customFormat="1" ht="12" x14ac:dyDescent="0.2">
      <c r="A110" s="48"/>
      <c r="B110" s="110"/>
      <c r="C110" s="113"/>
      <c r="D110" s="139" t="s">
        <v>288</v>
      </c>
      <c r="E110" s="140"/>
      <c r="F110" s="112"/>
      <c r="G110" s="109" t="str">
        <f t="shared" si="4"/>
        <v/>
      </c>
      <c r="H110" s="112"/>
      <c r="I110" s="109" t="str">
        <f t="shared" si="5"/>
        <v/>
      </c>
      <c r="J110" s="48"/>
      <c r="K110" s="73"/>
      <c r="L110" s="27"/>
    </row>
    <row r="111" spans="1:12" s="3" customFormat="1" ht="12" x14ac:dyDescent="0.2">
      <c r="A111" s="48"/>
      <c r="B111" s="110"/>
      <c r="C111" s="111"/>
      <c r="D111" s="139"/>
      <c r="E111" s="140"/>
      <c r="F111" s="112"/>
      <c r="G111" s="109" t="str">
        <f t="shared" si="4"/>
        <v/>
      </c>
      <c r="H111" s="112"/>
      <c r="I111" s="109" t="str">
        <f t="shared" si="5"/>
        <v/>
      </c>
      <c r="J111" s="48"/>
      <c r="K111" s="73"/>
      <c r="L111" s="27"/>
    </row>
    <row r="112" spans="1:12" s="3" customFormat="1" ht="12" x14ac:dyDescent="0.2">
      <c r="A112" s="48"/>
      <c r="B112" s="110"/>
      <c r="C112" s="111"/>
      <c r="D112" s="139"/>
      <c r="E112" s="140"/>
      <c r="F112" s="112"/>
      <c r="G112" s="109" t="str">
        <f t="shared" si="4"/>
        <v/>
      </c>
      <c r="H112" s="112"/>
      <c r="I112" s="109" t="str">
        <f t="shared" si="5"/>
        <v/>
      </c>
      <c r="J112" s="48"/>
      <c r="K112" s="73"/>
      <c r="L112" s="27"/>
    </row>
    <row r="113" spans="1:12" s="3" customFormat="1" ht="12.75" customHeight="1" x14ac:dyDescent="0.2">
      <c r="A113" s="48"/>
      <c r="B113" s="136" t="str">
        <f>IF(E96="Doors (Low AC Drop)", "No Standby or Alarm current shown as circuit is used for door holders and will drop out during an AC power loss.", "")</f>
        <v/>
      </c>
      <c r="C113" s="136"/>
      <c r="D113" s="136"/>
      <c r="E113" s="136"/>
      <c r="F113" s="30" t="s">
        <v>100</v>
      </c>
      <c r="G113" s="114">
        <f>IF(E96="Doors (Low AC Drop)",0,SUM(G103:G112))</f>
        <v>0</v>
      </c>
      <c r="H113" s="30" t="s">
        <v>20</v>
      </c>
      <c r="I113" s="114">
        <f>IF(D96="Doors (Low AC Drop)",0,SUM(I103:I112))</f>
        <v>0</v>
      </c>
      <c r="J113" s="48"/>
      <c r="K113" s="73"/>
      <c r="L113" s="27"/>
    </row>
    <row r="114" spans="1:12" s="3" customFormat="1" ht="16.5" customHeight="1" x14ac:dyDescent="0.2">
      <c r="A114" s="48"/>
      <c r="B114" s="137"/>
      <c r="C114" s="137"/>
      <c r="D114" s="137"/>
      <c r="E114" s="137"/>
      <c r="F114" s="115"/>
      <c r="G114" s="48"/>
      <c r="H114" s="115"/>
      <c r="I114" s="48"/>
      <c r="J114" s="48"/>
      <c r="K114" s="73"/>
      <c r="L114" s="27"/>
    </row>
    <row r="115" spans="1:12" s="3" customFormat="1" ht="12" customHeight="1" x14ac:dyDescent="0.2">
      <c r="A115" s="48"/>
      <c r="B115" s="119"/>
      <c r="C115" s="120"/>
      <c r="D115" s="119"/>
      <c r="E115" s="117"/>
      <c r="F115" s="116"/>
      <c r="G115" s="116"/>
      <c r="H115" s="117"/>
      <c r="I115" s="116"/>
      <c r="J115" s="48"/>
      <c r="K115" s="73"/>
      <c r="L115" s="27"/>
    </row>
    <row r="116" spans="1:12" s="3" customFormat="1" ht="16.5" customHeight="1" x14ac:dyDescent="0.2">
      <c r="A116" s="48"/>
      <c r="B116" s="83" t="s">
        <v>303</v>
      </c>
      <c r="C116" s="84"/>
      <c r="D116" s="84"/>
      <c r="E116" s="85" t="s">
        <v>103</v>
      </c>
      <c r="F116" s="86">
        <v>3</v>
      </c>
      <c r="G116" s="86"/>
      <c r="H116" s="85" t="s">
        <v>105</v>
      </c>
      <c r="I116" s="87">
        <f>$I$10</f>
        <v>20.399999999999999</v>
      </c>
      <c r="J116" s="48"/>
      <c r="K116" s="73"/>
      <c r="L116" s="27"/>
    </row>
    <row r="117" spans="1:12" s="3" customFormat="1" ht="3" customHeight="1" x14ac:dyDescent="0.2">
      <c r="A117" s="48"/>
      <c r="B117" s="88"/>
      <c r="C117" s="88"/>
      <c r="D117" s="88"/>
      <c r="E117" s="89"/>
      <c r="F117" s="90"/>
      <c r="G117" s="90"/>
      <c r="H117" s="90"/>
      <c r="I117" s="90"/>
      <c r="J117" s="48"/>
      <c r="K117" s="73"/>
      <c r="L117" s="27"/>
    </row>
    <row r="118" spans="1:12" s="3" customFormat="1" ht="12" customHeight="1" x14ac:dyDescent="0.2">
      <c r="A118" s="48"/>
      <c r="B118" s="32" t="s">
        <v>500</v>
      </c>
      <c r="C118" s="91" t="s">
        <v>305</v>
      </c>
      <c r="D118" s="30" t="s">
        <v>101</v>
      </c>
      <c r="E118" s="141"/>
      <c r="F118" s="142"/>
      <c r="G118" s="30" t="s">
        <v>29</v>
      </c>
      <c r="H118" s="141"/>
      <c r="I118" s="142"/>
      <c r="J118" s="48"/>
      <c r="K118" s="73"/>
      <c r="L118" s="27"/>
    </row>
    <row r="119" spans="1:12" s="3" customFormat="1" ht="12" customHeight="1" x14ac:dyDescent="0.2">
      <c r="A119" s="48"/>
      <c r="B119" s="48"/>
      <c r="C119" s="143" t="str">
        <f>IF(C118="Class A", "*If Class A is selected NAC 2 &amp; NAC 4 will be the return circuit", "")</f>
        <v/>
      </c>
      <c r="D119" s="143"/>
      <c r="E119" s="143"/>
      <c r="F119" s="143"/>
      <c r="G119" s="143"/>
      <c r="H119" s="92"/>
      <c r="I119" s="92"/>
      <c r="J119" s="48"/>
      <c r="K119" s="73"/>
      <c r="L119" s="27"/>
    </row>
    <row r="120" spans="1:12" s="3" customFormat="1" ht="12.75" customHeight="1" x14ac:dyDescent="0.2">
      <c r="A120" s="48"/>
      <c r="B120" s="48"/>
      <c r="C120" s="93" t="s">
        <v>42</v>
      </c>
      <c r="D120" s="94" t="s">
        <v>12</v>
      </c>
      <c r="E120" s="94" t="s">
        <v>13</v>
      </c>
      <c r="F120" s="94" t="s">
        <v>4</v>
      </c>
      <c r="G120" s="95" t="s">
        <v>136</v>
      </c>
      <c r="H120" s="94" t="s">
        <v>14</v>
      </c>
      <c r="I120" s="96" t="s">
        <v>102</v>
      </c>
      <c r="J120" s="48"/>
      <c r="K120" s="73"/>
      <c r="L120" s="27"/>
    </row>
    <row r="121" spans="1:12" s="3" customFormat="1" ht="12" customHeight="1" x14ac:dyDescent="0.2">
      <c r="A121" s="48"/>
      <c r="B121" s="50"/>
      <c r="C121" s="97" t="s">
        <v>32</v>
      </c>
      <c r="D121" s="98">
        <f>VLOOKUP(C121, $K$66:$L$73, 2)</f>
        <v>2.0099999999999998</v>
      </c>
      <c r="E121" s="97"/>
      <c r="F121" s="99">
        <f>((E121*2)/1000)*D121</f>
        <v>0</v>
      </c>
      <c r="G121" s="100">
        <f>IF(SUM(G125:G134)&gt;SUM(I125:I134),SUM(G125:G134),SUM(I125:I134))</f>
        <v>0</v>
      </c>
      <c r="H121" s="101">
        <f>I116-(G121*F121)</f>
        <v>20.399999999999999</v>
      </c>
      <c r="I121" s="102">
        <v>16</v>
      </c>
      <c r="J121" s="48"/>
      <c r="K121" s="73"/>
      <c r="L121" s="27"/>
    </row>
    <row r="122" spans="1:12" s="3" customFormat="1" ht="12" customHeight="1" x14ac:dyDescent="0.2">
      <c r="A122" s="48"/>
      <c r="B122" s="103"/>
      <c r="C122" s="103"/>
      <c r="D122" s="103"/>
      <c r="E122" s="104"/>
      <c r="F122" s="103"/>
      <c r="G122" s="103"/>
      <c r="H122" s="103"/>
      <c r="I122" s="103"/>
      <c r="J122" s="48"/>
      <c r="K122" s="73"/>
      <c r="L122" s="27"/>
    </row>
    <row r="123" spans="1:12" s="3" customFormat="1" ht="12.75" customHeight="1" x14ac:dyDescent="0.2">
      <c r="A123" s="48"/>
      <c r="B123" s="149" t="s">
        <v>98</v>
      </c>
      <c r="C123" s="147"/>
      <c r="D123" s="147"/>
      <c r="E123" s="147"/>
      <c r="F123" s="147" t="s">
        <v>30</v>
      </c>
      <c r="G123" s="147"/>
      <c r="H123" s="147" t="s">
        <v>31</v>
      </c>
      <c r="I123" s="151"/>
      <c r="J123" s="48"/>
      <c r="K123" s="73"/>
      <c r="L123" s="27"/>
    </row>
    <row r="124" spans="1:12" s="3" customFormat="1" ht="12" customHeight="1" x14ac:dyDescent="0.2">
      <c r="A124" s="48"/>
      <c r="B124" s="105" t="s">
        <v>0</v>
      </c>
      <c r="C124" s="106" t="s">
        <v>121</v>
      </c>
      <c r="D124" s="138" t="s">
        <v>23</v>
      </c>
      <c r="E124" s="138"/>
      <c r="F124" s="106" t="s">
        <v>17</v>
      </c>
      <c r="G124" s="106" t="s">
        <v>18</v>
      </c>
      <c r="H124" s="106" t="s">
        <v>17</v>
      </c>
      <c r="I124" s="107" t="s">
        <v>18</v>
      </c>
      <c r="J124" s="48"/>
      <c r="K124" s="73"/>
      <c r="L124" s="27"/>
    </row>
    <row r="125" spans="1:12" s="3" customFormat="1" ht="12" customHeight="1" x14ac:dyDescent="0.2">
      <c r="A125" s="48"/>
      <c r="B125" s="97"/>
      <c r="C125" s="108"/>
      <c r="D125" s="148"/>
      <c r="E125" s="148"/>
      <c r="F125" s="109" t="str">
        <f>IF(D125="", "", IF(C125="User Defined", VLOOKUP(D125, 'User Defined'!$B$4:$D$103, 2, FALSE), VLOOKUP(D125, 'Device Database'!$B$4:$D$446, 2, FALSE)))</f>
        <v/>
      </c>
      <c r="G125" s="109" t="str">
        <f>IF(F125&lt;&gt;"", F125*B125, "")</f>
        <v/>
      </c>
      <c r="H125" s="109" t="str">
        <f>IF(D125="", "", IF(C125="User Defined", VLOOKUP(D125, 'User Defined'!$B$4:$D$103, 3, FALSE), VLOOKUP(D125, 'Device Database'!$B$4:$D$446, 3, FALSE)))</f>
        <v/>
      </c>
      <c r="I125" s="109" t="str">
        <f>IF(H125&lt;&gt;"", H125*B125, "")</f>
        <v/>
      </c>
      <c r="J125" s="48"/>
      <c r="K125" s="73"/>
      <c r="L125" s="27"/>
    </row>
    <row r="126" spans="1:12" s="3" customFormat="1" ht="12" customHeight="1" x14ac:dyDescent="0.2">
      <c r="A126" s="48"/>
      <c r="B126" s="110"/>
      <c r="C126" s="111"/>
      <c r="D126" s="144"/>
      <c r="E126" s="144"/>
      <c r="F126" s="109" t="str">
        <f>IF(D126="", "", IF(C126="User Defined", VLOOKUP(D126, 'User Defined'!$B$4:$D$103, 2, FALSE), VLOOKUP(D126, 'Device Database'!$B$4:$D$446, 2, FALSE)))</f>
        <v/>
      </c>
      <c r="G126" s="109" t="str">
        <f t="shared" ref="G126:G134" si="6">IF(F126&lt;&gt;"", F126*B126, "")</f>
        <v/>
      </c>
      <c r="H126" s="109" t="str">
        <f>IF(D126="", "", IF(C126="User Defined", VLOOKUP(D126, 'User Defined'!$B$4:$D$103, 3, FALSE), VLOOKUP(D126, 'Device Database'!$B$4:$D$446, 3, FALSE)))</f>
        <v/>
      </c>
      <c r="I126" s="109" t="str">
        <f t="shared" ref="I126:I134" si="7">IF(H126&lt;&gt;"", H126*B126, "")</f>
        <v/>
      </c>
      <c r="J126" s="48"/>
      <c r="K126" s="73"/>
      <c r="L126" s="27"/>
    </row>
    <row r="127" spans="1:12" s="3" customFormat="1" ht="12" customHeight="1" x14ac:dyDescent="0.2">
      <c r="A127" s="48"/>
      <c r="B127" s="110"/>
      <c r="C127" s="111"/>
      <c r="D127" s="144"/>
      <c r="E127" s="144"/>
      <c r="F127" s="109" t="str">
        <f>IF(D127="", "", IF(C127="User Defined", VLOOKUP(D127, 'User Defined'!$B$4:$D$103, 2, FALSE), VLOOKUP(D127, 'Device Database'!$B$4:$D$446, 2, FALSE)))</f>
        <v/>
      </c>
      <c r="G127" s="109" t="str">
        <f t="shared" si="6"/>
        <v/>
      </c>
      <c r="H127" s="109" t="str">
        <f>IF(D127="", "", IF(C127="User Defined", VLOOKUP(D127, 'User Defined'!$B$4:$D$103, 3, FALSE), VLOOKUP(D127, 'Device Database'!$B$4:$D$446, 3, FALSE)))</f>
        <v/>
      </c>
      <c r="I127" s="109" t="str">
        <f t="shared" si="7"/>
        <v/>
      </c>
      <c r="J127" s="48"/>
      <c r="K127" s="73"/>
      <c r="L127" s="27"/>
    </row>
    <row r="128" spans="1:12" s="3" customFormat="1" ht="12" customHeight="1" x14ac:dyDescent="0.2">
      <c r="A128" s="48"/>
      <c r="B128" s="110"/>
      <c r="C128" s="111"/>
      <c r="D128" s="144"/>
      <c r="E128" s="144"/>
      <c r="F128" s="109" t="str">
        <f>IF(D128="", "", IF(C128="User Defined", VLOOKUP(D128, 'User Defined'!$B$4:$D$103, 2, FALSE), VLOOKUP(D128, 'Device Database'!$B$4:$D$446, 2, FALSE)))</f>
        <v/>
      </c>
      <c r="G128" s="109" t="str">
        <f t="shared" si="6"/>
        <v/>
      </c>
      <c r="H128" s="109" t="str">
        <f>IF(D128="", "", IF(C128="User Defined", VLOOKUP(D128, 'User Defined'!$B$4:$D$103, 3, FALSE), VLOOKUP(D128, 'Device Database'!$B$4:$D$446, 3, FALSE)))</f>
        <v/>
      </c>
      <c r="I128" s="109" t="str">
        <f t="shared" si="7"/>
        <v/>
      </c>
      <c r="J128" s="48"/>
      <c r="K128" s="73"/>
      <c r="L128" s="27"/>
    </row>
    <row r="129" spans="1:12" s="3" customFormat="1" ht="12" customHeight="1" x14ac:dyDescent="0.2">
      <c r="A129" s="48"/>
      <c r="B129" s="110"/>
      <c r="C129" s="111"/>
      <c r="D129" s="139"/>
      <c r="E129" s="140"/>
      <c r="F129" s="109" t="str">
        <f>IF(D129="", "", IF(C129="User Defined", VLOOKUP(D129, 'User Defined'!$B$4:$D$103, 2, FALSE), VLOOKUP(D129, 'Device Database'!$B$4:$D$446, 2, FALSE)))</f>
        <v/>
      </c>
      <c r="G129" s="109" t="str">
        <f t="shared" si="6"/>
        <v/>
      </c>
      <c r="H129" s="109" t="str">
        <f>IF(D129="", "", IF(C129="User Defined", VLOOKUP(D129, 'User Defined'!$B$4:$D$103, 3, FALSE), VLOOKUP(D129, 'Device Database'!$B$4:$D$446, 3, FALSE)))</f>
        <v/>
      </c>
      <c r="I129" s="109" t="str">
        <f t="shared" si="7"/>
        <v/>
      </c>
      <c r="J129" s="48"/>
      <c r="K129" s="73"/>
      <c r="L129" s="27"/>
    </row>
    <row r="130" spans="1:12" s="3" customFormat="1" ht="12" customHeight="1" x14ac:dyDescent="0.2">
      <c r="A130" s="48"/>
      <c r="B130" s="110"/>
      <c r="C130" s="111"/>
      <c r="D130" s="139" t="s">
        <v>287</v>
      </c>
      <c r="E130" s="140"/>
      <c r="F130" s="112"/>
      <c r="G130" s="109" t="str">
        <f t="shared" si="6"/>
        <v/>
      </c>
      <c r="H130" s="112"/>
      <c r="I130" s="109" t="str">
        <f t="shared" si="7"/>
        <v/>
      </c>
      <c r="J130" s="48"/>
      <c r="K130" s="73"/>
      <c r="L130" s="27"/>
    </row>
    <row r="131" spans="1:12" s="3" customFormat="1" ht="12" customHeight="1" x14ac:dyDescent="0.2">
      <c r="A131" s="48"/>
      <c r="B131" s="110"/>
      <c r="C131" s="111"/>
      <c r="D131" s="139" t="s">
        <v>286</v>
      </c>
      <c r="E131" s="140"/>
      <c r="F131" s="112"/>
      <c r="G131" s="109" t="str">
        <f t="shared" si="6"/>
        <v/>
      </c>
      <c r="H131" s="112"/>
      <c r="I131" s="109" t="str">
        <f t="shared" si="7"/>
        <v/>
      </c>
      <c r="J131" s="48"/>
      <c r="K131" s="73"/>
      <c r="L131" s="27"/>
    </row>
    <row r="132" spans="1:12" s="3" customFormat="1" ht="12" customHeight="1" x14ac:dyDescent="0.2">
      <c r="A132" s="48"/>
      <c r="B132" s="110"/>
      <c r="C132" s="113"/>
      <c r="D132" s="139" t="s">
        <v>288</v>
      </c>
      <c r="E132" s="140"/>
      <c r="F132" s="112"/>
      <c r="G132" s="109" t="str">
        <f t="shared" si="6"/>
        <v/>
      </c>
      <c r="H132" s="112"/>
      <c r="I132" s="109" t="str">
        <f t="shared" si="7"/>
        <v/>
      </c>
      <c r="J132" s="48"/>
      <c r="K132" s="73"/>
      <c r="L132" s="27"/>
    </row>
    <row r="133" spans="1:12" s="3" customFormat="1" ht="12" customHeight="1" x14ac:dyDescent="0.2">
      <c r="A133" s="48"/>
      <c r="B133" s="110"/>
      <c r="C133" s="111"/>
      <c r="D133" s="139"/>
      <c r="E133" s="140"/>
      <c r="F133" s="112"/>
      <c r="G133" s="109" t="str">
        <f t="shared" si="6"/>
        <v/>
      </c>
      <c r="H133" s="112"/>
      <c r="I133" s="109" t="str">
        <f t="shared" si="7"/>
        <v/>
      </c>
      <c r="J133" s="48"/>
      <c r="K133" s="73"/>
      <c r="L133" s="27"/>
    </row>
    <row r="134" spans="1:12" s="3" customFormat="1" ht="12" customHeight="1" x14ac:dyDescent="0.2">
      <c r="A134" s="48"/>
      <c r="B134" s="110"/>
      <c r="C134" s="111"/>
      <c r="D134" s="139"/>
      <c r="E134" s="140"/>
      <c r="F134" s="112"/>
      <c r="G134" s="109" t="str">
        <f t="shared" si="6"/>
        <v/>
      </c>
      <c r="H134" s="112"/>
      <c r="I134" s="109" t="str">
        <f t="shared" si="7"/>
        <v/>
      </c>
      <c r="J134" s="48"/>
      <c r="K134" s="73"/>
      <c r="L134" s="27"/>
    </row>
    <row r="135" spans="1:12" s="3" customFormat="1" ht="12.75" customHeight="1" x14ac:dyDescent="0.2">
      <c r="A135" s="48"/>
      <c r="B135" s="136" t="str">
        <f>IF(E118="Doors (Low AC Drop)", "No Standby or Alarm current shown as circuit is used for door holders and will drop out during an AC power loss.", "")</f>
        <v/>
      </c>
      <c r="C135" s="136"/>
      <c r="D135" s="136"/>
      <c r="E135" s="136"/>
      <c r="F135" s="30" t="s">
        <v>100</v>
      </c>
      <c r="G135" s="114">
        <f>IF(E118="Doors (Low AC Drop)",0,SUM(G125:G134))</f>
        <v>0</v>
      </c>
      <c r="H135" s="30" t="s">
        <v>20</v>
      </c>
      <c r="I135" s="114">
        <f>IF(D118="Doors (Low AC Drop)",0,SUM(I125:I134))</f>
        <v>0</v>
      </c>
      <c r="J135" s="48"/>
      <c r="K135" s="73"/>
      <c r="L135" s="27"/>
    </row>
    <row r="136" spans="1:12" s="3" customFormat="1" ht="16.5" customHeight="1" x14ac:dyDescent="0.2">
      <c r="A136" s="48"/>
      <c r="B136" s="137"/>
      <c r="C136" s="137"/>
      <c r="D136" s="137"/>
      <c r="E136" s="137"/>
      <c r="F136" s="30"/>
      <c r="G136" s="60"/>
      <c r="H136" s="30"/>
      <c r="I136" s="60"/>
      <c r="J136" s="48"/>
      <c r="K136" s="73"/>
      <c r="L136" s="27"/>
    </row>
    <row r="137" spans="1:12" s="3" customFormat="1" ht="12" x14ac:dyDescent="0.2">
      <c r="A137" s="48"/>
      <c r="B137" s="48"/>
      <c r="C137" s="121"/>
      <c r="D137" s="121"/>
      <c r="E137" s="121"/>
      <c r="F137" s="115"/>
      <c r="G137" s="48"/>
      <c r="H137" s="115"/>
      <c r="I137" s="48"/>
      <c r="J137" s="48"/>
      <c r="K137" s="73"/>
      <c r="L137" s="27"/>
    </row>
    <row r="138" spans="1:12" s="3" customFormat="1" ht="15.75" x14ac:dyDescent="0.2">
      <c r="A138" s="122"/>
      <c r="B138" s="83" t="s">
        <v>447</v>
      </c>
      <c r="C138" s="84"/>
      <c r="D138" s="84"/>
      <c r="E138" s="85" t="s">
        <v>103</v>
      </c>
      <c r="F138" s="86">
        <v>3</v>
      </c>
      <c r="G138" s="86"/>
      <c r="H138" s="85" t="s">
        <v>105</v>
      </c>
      <c r="I138" s="87">
        <f>$I$10</f>
        <v>20.399999999999999</v>
      </c>
      <c r="J138" s="122"/>
      <c r="K138" s="73"/>
      <c r="L138" s="27"/>
    </row>
    <row r="139" spans="1:12" s="3" customFormat="1" ht="3" customHeight="1" x14ac:dyDescent="0.2">
      <c r="A139" s="122"/>
      <c r="B139" s="88"/>
      <c r="C139" s="88"/>
      <c r="D139" s="88"/>
      <c r="E139" s="89"/>
      <c r="F139" s="90"/>
      <c r="G139" s="90"/>
      <c r="H139" s="90"/>
      <c r="I139" s="90"/>
      <c r="J139" s="122"/>
      <c r="K139" s="73"/>
      <c r="L139" s="27"/>
    </row>
    <row r="140" spans="1:12" x14ac:dyDescent="0.2">
      <c r="A140" s="123"/>
      <c r="B140" s="48"/>
      <c r="C140" s="30" t="s">
        <v>101</v>
      </c>
      <c r="D140" s="161"/>
      <c r="E140" s="162"/>
      <c r="F140" s="30" t="s">
        <v>29</v>
      </c>
      <c r="G140" s="163"/>
      <c r="H140" s="164"/>
      <c r="I140" s="48"/>
      <c r="J140" s="28"/>
      <c r="K140" s="29"/>
    </row>
    <row r="141" spans="1:12" x14ac:dyDescent="0.2">
      <c r="A141" s="123"/>
      <c r="B141" s="48"/>
      <c r="C141" s="48"/>
      <c r="D141" s="124" t="str">
        <f>IF(D140="Door Holder - Low AC Dropout", "* Circuit Standby and Alarm Current will be zero", "")</f>
        <v/>
      </c>
      <c r="E141" s="48"/>
      <c r="F141" s="48"/>
      <c r="G141" s="92"/>
      <c r="H141" s="92"/>
      <c r="I141" s="92"/>
      <c r="J141" s="28"/>
      <c r="K141" s="29"/>
    </row>
    <row r="142" spans="1:12" x14ac:dyDescent="0.2">
      <c r="A142" s="123"/>
      <c r="B142" s="48"/>
      <c r="C142" s="93" t="s">
        <v>42</v>
      </c>
      <c r="D142" s="94" t="s">
        <v>12</v>
      </c>
      <c r="E142" s="94" t="s">
        <v>13</v>
      </c>
      <c r="F142" s="94" t="s">
        <v>4</v>
      </c>
      <c r="G142" s="95" t="s">
        <v>136</v>
      </c>
      <c r="H142" s="94" t="s">
        <v>448</v>
      </c>
      <c r="I142" s="96" t="s">
        <v>102</v>
      </c>
      <c r="J142" s="28"/>
      <c r="K142" s="29"/>
    </row>
    <row r="143" spans="1:12" x14ac:dyDescent="0.2">
      <c r="A143" s="123"/>
      <c r="B143" s="50"/>
      <c r="C143" s="97" t="s">
        <v>32</v>
      </c>
      <c r="D143" s="98">
        <f>VLOOKUP(C143, $K$66:$L$73, 2)</f>
        <v>2.0099999999999998</v>
      </c>
      <c r="E143" s="97"/>
      <c r="F143" s="99">
        <f>((E143*2)/1000)*D143</f>
        <v>0</v>
      </c>
      <c r="G143" s="100">
        <f>IF(SUM(G147:G156)&gt;SUM(I147:I156),SUM(G147:G156),SUM(I147:I156))</f>
        <v>0</v>
      </c>
      <c r="H143" s="101">
        <f>I138-(G143*F143)</f>
        <v>20.399999999999999</v>
      </c>
      <c r="I143" s="102">
        <v>16</v>
      </c>
      <c r="J143" s="28"/>
      <c r="K143" s="29"/>
    </row>
    <row r="144" spans="1:12" x14ac:dyDescent="0.2">
      <c r="A144" s="123"/>
      <c r="B144" s="103"/>
      <c r="C144" s="103"/>
      <c r="D144" s="103"/>
      <c r="E144" s="104"/>
      <c r="F144" s="103"/>
      <c r="G144" s="103"/>
      <c r="H144" s="103"/>
      <c r="I144" s="103"/>
      <c r="J144" s="28"/>
      <c r="K144" s="29"/>
    </row>
    <row r="145" spans="1:11" x14ac:dyDescent="0.2">
      <c r="A145" s="123"/>
      <c r="B145" s="149" t="s">
        <v>98</v>
      </c>
      <c r="C145" s="147"/>
      <c r="D145" s="147"/>
      <c r="E145" s="147"/>
      <c r="F145" s="147" t="s">
        <v>30</v>
      </c>
      <c r="G145" s="147"/>
      <c r="H145" s="147" t="s">
        <v>31</v>
      </c>
      <c r="I145" s="151"/>
      <c r="J145" s="28"/>
      <c r="K145" s="29"/>
    </row>
    <row r="146" spans="1:11" x14ac:dyDescent="0.2">
      <c r="A146" s="123"/>
      <c r="B146" s="105" t="s">
        <v>0</v>
      </c>
      <c r="C146" s="106" t="s">
        <v>121</v>
      </c>
      <c r="D146" s="138" t="s">
        <v>23</v>
      </c>
      <c r="E146" s="138"/>
      <c r="F146" s="106" t="s">
        <v>17</v>
      </c>
      <c r="G146" s="106" t="s">
        <v>18</v>
      </c>
      <c r="H146" s="106" t="s">
        <v>17</v>
      </c>
      <c r="I146" s="107" t="s">
        <v>18</v>
      </c>
      <c r="J146" s="28"/>
      <c r="K146" s="29"/>
    </row>
    <row r="147" spans="1:11" x14ac:dyDescent="0.2">
      <c r="A147" s="123"/>
      <c r="B147" s="97"/>
      <c r="C147" s="108"/>
      <c r="D147" s="148"/>
      <c r="E147" s="148"/>
      <c r="F147" s="109" t="str">
        <f>IF(D147="", "", IF(C147="User Defined", VLOOKUP(D147, 'User Defined'!$B$4:$D$103, 2, FALSE), VLOOKUP(D147, 'Device Database'!$B$4:$D$446, 2, FALSE)))</f>
        <v/>
      </c>
      <c r="G147" s="109" t="str">
        <f>IF(F147&lt;&gt;"", F147*B147, "")</f>
        <v/>
      </c>
      <c r="H147" s="109" t="str">
        <f>IF(D147="", "", IF(C147="User Defined", VLOOKUP(D147, 'User Defined'!$B$4:$D$103, 3, FALSE), VLOOKUP(D147, 'Device Database'!$B$4:$D$446, 3, FALSE)))</f>
        <v/>
      </c>
      <c r="I147" s="109" t="str">
        <f>IF(H147&lt;&gt;"", H147*B147, "")</f>
        <v/>
      </c>
      <c r="J147" s="28"/>
      <c r="K147" s="29"/>
    </row>
    <row r="148" spans="1:11" x14ac:dyDescent="0.2">
      <c r="A148" s="123"/>
      <c r="B148" s="110"/>
      <c r="C148" s="111"/>
      <c r="D148" s="144"/>
      <c r="E148" s="144"/>
      <c r="F148" s="109" t="str">
        <f>IF(D148="", "", IF(C148="User Defined", VLOOKUP(D148, 'User Defined'!$B$4:$D$103, 2, FALSE), VLOOKUP(D148, 'Device Database'!$B$4:$D$446, 2, FALSE)))</f>
        <v/>
      </c>
      <c r="G148" s="109" t="str">
        <f t="shared" ref="G148:G156" si="8">IF(F148&lt;&gt;"", F148*B148, "")</f>
        <v/>
      </c>
      <c r="H148" s="109" t="str">
        <f>IF(D148="", "", IF(C148="User Defined", VLOOKUP(D148, 'User Defined'!$B$4:$D$103, 3, FALSE), VLOOKUP(D148, 'Device Database'!$B$4:$D$446, 3, FALSE)))</f>
        <v/>
      </c>
      <c r="I148" s="109" t="str">
        <f t="shared" ref="I148:I156" si="9">IF(H148&lt;&gt;"", H148*B148, "")</f>
        <v/>
      </c>
      <c r="J148" s="28"/>
      <c r="K148" s="29"/>
    </row>
    <row r="149" spans="1:11" x14ac:dyDescent="0.2">
      <c r="A149" s="123"/>
      <c r="B149" s="110"/>
      <c r="C149" s="111"/>
      <c r="D149" s="144"/>
      <c r="E149" s="144"/>
      <c r="F149" s="109" t="str">
        <f>IF(D149="", "", IF(C149="User Defined", VLOOKUP(D149, 'User Defined'!$B$4:$D$103, 2, FALSE), VLOOKUP(D149, 'Device Database'!$B$4:$D$446, 2, FALSE)))</f>
        <v/>
      </c>
      <c r="G149" s="109" t="str">
        <f t="shared" si="8"/>
        <v/>
      </c>
      <c r="H149" s="109" t="str">
        <f>IF(D149="", "", IF(C149="User Defined", VLOOKUP(D149, 'User Defined'!$B$4:$D$103, 3, FALSE), VLOOKUP(D149, 'Device Database'!$B$4:$D$446, 3, FALSE)))</f>
        <v/>
      </c>
      <c r="I149" s="109" t="str">
        <f t="shared" si="9"/>
        <v/>
      </c>
      <c r="J149" s="28"/>
      <c r="K149" s="29"/>
    </row>
    <row r="150" spans="1:11" x14ac:dyDescent="0.2">
      <c r="A150" s="123"/>
      <c r="B150" s="110"/>
      <c r="C150" s="111"/>
      <c r="D150" s="144"/>
      <c r="E150" s="144"/>
      <c r="F150" s="109" t="str">
        <f>IF(D150="", "", IF(C150="User Defined", VLOOKUP(D150, 'User Defined'!$B$4:$D$103, 2, FALSE), VLOOKUP(D150, 'Device Database'!$B$4:$D$446, 2, FALSE)))</f>
        <v/>
      </c>
      <c r="G150" s="109" t="str">
        <f t="shared" si="8"/>
        <v/>
      </c>
      <c r="H150" s="109" t="str">
        <f>IF(D150="", "", IF(C150="User Defined", VLOOKUP(D150, 'User Defined'!$B$4:$D$103, 3, FALSE), VLOOKUP(D150, 'Device Database'!$B$4:$D$446, 3, FALSE)))</f>
        <v/>
      </c>
      <c r="I150" s="109" t="str">
        <f t="shared" si="9"/>
        <v/>
      </c>
      <c r="J150" s="28"/>
      <c r="K150" s="29"/>
    </row>
    <row r="151" spans="1:11" x14ac:dyDescent="0.2">
      <c r="A151" s="123"/>
      <c r="B151" s="110"/>
      <c r="C151" s="111"/>
      <c r="D151" s="139"/>
      <c r="E151" s="140"/>
      <c r="F151" s="109" t="str">
        <f>IF(D151="", "", IF(C151="User Defined", VLOOKUP(D151, 'User Defined'!$B$4:$D$103, 2, FALSE), VLOOKUP(D151, 'Device Database'!$B$4:$D$446, 2, FALSE)))</f>
        <v/>
      </c>
      <c r="G151" s="109" t="str">
        <f t="shared" si="8"/>
        <v/>
      </c>
      <c r="H151" s="109" t="str">
        <f>IF(D151="", "", IF(C151="User Defined", VLOOKUP(D151, 'User Defined'!$B$4:$D$103, 3, FALSE), VLOOKUP(D151, 'Device Database'!$B$4:$D$446, 3, FALSE)))</f>
        <v/>
      </c>
      <c r="I151" s="109" t="str">
        <f t="shared" si="9"/>
        <v/>
      </c>
      <c r="J151" s="28"/>
      <c r="K151" s="29"/>
    </row>
    <row r="152" spans="1:11" x14ac:dyDescent="0.2">
      <c r="A152" s="123"/>
      <c r="B152" s="110"/>
      <c r="C152" s="111"/>
      <c r="D152" s="139" t="s">
        <v>287</v>
      </c>
      <c r="E152" s="140"/>
      <c r="F152" s="112"/>
      <c r="G152" s="109" t="str">
        <f t="shared" si="8"/>
        <v/>
      </c>
      <c r="H152" s="112"/>
      <c r="I152" s="109" t="str">
        <f t="shared" si="9"/>
        <v/>
      </c>
      <c r="J152" s="28"/>
      <c r="K152" s="29"/>
    </row>
    <row r="153" spans="1:11" x14ac:dyDescent="0.2">
      <c r="A153" s="123"/>
      <c r="B153" s="110"/>
      <c r="C153" s="111"/>
      <c r="D153" s="139" t="s">
        <v>286</v>
      </c>
      <c r="E153" s="140"/>
      <c r="F153" s="112"/>
      <c r="G153" s="109" t="str">
        <f t="shared" si="8"/>
        <v/>
      </c>
      <c r="H153" s="112"/>
      <c r="I153" s="109" t="str">
        <f t="shared" si="9"/>
        <v/>
      </c>
      <c r="J153" s="28"/>
      <c r="K153" s="29"/>
    </row>
    <row r="154" spans="1:11" x14ac:dyDescent="0.2">
      <c r="A154" s="123"/>
      <c r="B154" s="110"/>
      <c r="C154" s="113"/>
      <c r="D154" s="139" t="s">
        <v>288</v>
      </c>
      <c r="E154" s="140"/>
      <c r="F154" s="112"/>
      <c r="G154" s="109" t="str">
        <f t="shared" si="8"/>
        <v/>
      </c>
      <c r="H154" s="112"/>
      <c r="I154" s="109" t="str">
        <f t="shared" si="9"/>
        <v/>
      </c>
      <c r="J154" s="28"/>
      <c r="K154" s="29"/>
    </row>
    <row r="155" spans="1:11" x14ac:dyDescent="0.2">
      <c r="A155" s="123"/>
      <c r="B155" s="110"/>
      <c r="C155" s="111"/>
      <c r="D155" s="139"/>
      <c r="E155" s="140"/>
      <c r="F155" s="112"/>
      <c r="G155" s="109" t="str">
        <f t="shared" si="8"/>
        <v/>
      </c>
      <c r="H155" s="112"/>
      <c r="I155" s="109" t="str">
        <f t="shared" si="9"/>
        <v/>
      </c>
      <c r="J155" s="28"/>
      <c r="K155" s="29"/>
    </row>
    <row r="156" spans="1:11" x14ac:dyDescent="0.2">
      <c r="A156" s="123"/>
      <c r="B156" s="110"/>
      <c r="C156" s="111"/>
      <c r="D156" s="139"/>
      <c r="E156" s="140"/>
      <c r="F156" s="112"/>
      <c r="G156" s="109" t="str">
        <f t="shared" si="8"/>
        <v/>
      </c>
      <c r="H156" s="112"/>
      <c r="I156" s="109" t="str">
        <f t="shared" si="9"/>
        <v/>
      </c>
      <c r="J156" s="28"/>
      <c r="K156" s="29"/>
    </row>
    <row r="157" spans="1:11" ht="12.75" customHeight="1" x14ac:dyDescent="0.2">
      <c r="A157" s="123"/>
      <c r="B157" s="136" t="str">
        <f>IF(D140="Doors (Low AC Drop)", "No Standby or Alarm current shown as circuit is used for door holders and will drop out during an AC power loss.", "")</f>
        <v/>
      </c>
      <c r="C157" s="136"/>
      <c r="D157" s="136"/>
      <c r="E157" s="136"/>
      <c r="F157" s="30" t="s">
        <v>100</v>
      </c>
      <c r="G157" s="114">
        <f>IF(D140="Doors (Low AC Drop)",0,SUM(G147:G156))</f>
        <v>0</v>
      </c>
      <c r="H157" s="30" t="s">
        <v>20</v>
      </c>
      <c r="I157" s="114">
        <f>IF(D140="Doors (Low AC Drop)",0,SUM(I147:I156))</f>
        <v>0</v>
      </c>
      <c r="J157" s="28"/>
      <c r="K157" s="29"/>
    </row>
    <row r="158" spans="1:11" x14ac:dyDescent="0.2">
      <c r="A158" s="123"/>
      <c r="B158" s="137"/>
      <c r="C158" s="137"/>
      <c r="D158" s="137"/>
      <c r="E158" s="137"/>
      <c r="F158" s="30"/>
      <c r="G158" s="60"/>
      <c r="H158" s="30"/>
      <c r="I158" s="60"/>
      <c r="J158" s="123"/>
      <c r="K158" s="29"/>
    </row>
  </sheetData>
  <sheetProtection sheet="1" selectLockedCells="1"/>
  <mergeCells count="108">
    <mergeCell ref="D148:E148"/>
    <mergeCell ref="D155:E155"/>
    <mergeCell ref="D156:E156"/>
    <mergeCell ref="D151:E151"/>
    <mergeCell ref="D152:E152"/>
    <mergeCell ref="D153:E153"/>
    <mergeCell ref="D154:E154"/>
    <mergeCell ref="D150:E150"/>
    <mergeCell ref="D149:E149"/>
    <mergeCell ref="D140:E140"/>
    <mergeCell ref="D128:E128"/>
    <mergeCell ref="D110:E110"/>
    <mergeCell ref="D107:E107"/>
    <mergeCell ref="G140:H140"/>
    <mergeCell ref="B145:E145"/>
    <mergeCell ref="F145:G145"/>
    <mergeCell ref="H145:I145"/>
    <mergeCell ref="B123:E123"/>
    <mergeCell ref="D125:E125"/>
    <mergeCell ref="B113:E114"/>
    <mergeCell ref="B135:E136"/>
    <mergeCell ref="H76:I76"/>
    <mergeCell ref="D62:E62"/>
    <mergeCell ref="D63:E63"/>
    <mergeCell ref="D55:E55"/>
    <mergeCell ref="D147:E147"/>
    <mergeCell ref="G92:H92"/>
    <mergeCell ref="D81:E81"/>
    <mergeCell ref="D109:E109"/>
    <mergeCell ref="D106:E106"/>
    <mergeCell ref="D108:E108"/>
    <mergeCell ref="D103:E103"/>
    <mergeCell ref="D84:E84"/>
    <mergeCell ref="B101:E101"/>
    <mergeCell ref="F101:G101"/>
    <mergeCell ref="H101:I101"/>
    <mergeCell ref="D85:E85"/>
    <mergeCell ref="D86:E86"/>
    <mergeCell ref="D87:E87"/>
    <mergeCell ref="D79:E79"/>
    <mergeCell ref="D80:E80"/>
    <mergeCell ref="F123:G123"/>
    <mergeCell ref="H123:I123"/>
    <mergeCell ref="D126:E126"/>
    <mergeCell ref="D127:E127"/>
    <mergeCell ref="H54:I54"/>
    <mergeCell ref="D28:E28"/>
    <mergeCell ref="F18:G18"/>
    <mergeCell ref="G14:I17"/>
    <mergeCell ref="H18:I18"/>
    <mergeCell ref="B6:D10"/>
    <mergeCell ref="B18:D18"/>
    <mergeCell ref="D14:E14"/>
    <mergeCell ref="D16:E16"/>
    <mergeCell ref="B23:D23"/>
    <mergeCell ref="D25:E25"/>
    <mergeCell ref="D26:E26"/>
    <mergeCell ref="D27:E27"/>
    <mergeCell ref="D29:E29"/>
    <mergeCell ref="B54:E54"/>
    <mergeCell ref="G45:H45"/>
    <mergeCell ref="D64:E64"/>
    <mergeCell ref="D65:E65"/>
    <mergeCell ref="D104:E104"/>
    <mergeCell ref="D105:E105"/>
    <mergeCell ref="D77:E77"/>
    <mergeCell ref="D102:E102"/>
    <mergeCell ref="D124:E124"/>
    <mergeCell ref="F2:G2"/>
    <mergeCell ref="F4:G4"/>
    <mergeCell ref="F6:G6"/>
    <mergeCell ref="F8:G8"/>
    <mergeCell ref="D61:E61"/>
    <mergeCell ref="F54:G54"/>
    <mergeCell ref="D56:E56"/>
    <mergeCell ref="D60:E60"/>
    <mergeCell ref="D57:E57"/>
    <mergeCell ref="D58:E58"/>
    <mergeCell ref="D59:E59"/>
    <mergeCell ref="D78:E78"/>
    <mergeCell ref="B76:E76"/>
    <mergeCell ref="F76:G76"/>
    <mergeCell ref="B66:E68"/>
    <mergeCell ref="B88:E90"/>
    <mergeCell ref="B157:E158"/>
    <mergeCell ref="D146:E146"/>
    <mergeCell ref="D131:E131"/>
    <mergeCell ref="D132:E132"/>
    <mergeCell ref="D133:E133"/>
    <mergeCell ref="D134:E134"/>
    <mergeCell ref="H49:I49"/>
    <mergeCell ref="E49:F49"/>
    <mergeCell ref="E71:F71"/>
    <mergeCell ref="H71:I71"/>
    <mergeCell ref="E96:F96"/>
    <mergeCell ref="H96:I96"/>
    <mergeCell ref="E118:F118"/>
    <mergeCell ref="H118:I118"/>
    <mergeCell ref="C72:G72"/>
    <mergeCell ref="C119:G119"/>
    <mergeCell ref="C50:G50"/>
    <mergeCell ref="C97:G97"/>
    <mergeCell ref="D82:E82"/>
    <mergeCell ref="D83:E83"/>
    <mergeCell ref="D129:E129"/>
    <mergeCell ref="D130:E130"/>
    <mergeCell ref="D111:E111"/>
    <mergeCell ref="D112:E112"/>
  </mergeCells>
  <phoneticPr fontId="0" type="noConversion"/>
  <conditionalFormatting sqref="G30 I30">
    <cfRule type="cellIs" dxfId="8" priority="5" stopIfTrue="1" operator="greaterThan">
      <formula>6</formula>
    </cfRule>
  </conditionalFormatting>
  <conditionalFormatting sqref="G36 I36">
    <cfRule type="cellIs" dxfId="7" priority="2" stopIfTrue="1" operator="greaterThan">
      <formula>6</formula>
    </cfRule>
    <cfRule type="cellIs" dxfId="6" priority="3" stopIfTrue="1" operator="lessThan">
      <formula>6</formula>
    </cfRule>
  </conditionalFormatting>
  <conditionalFormatting sqref="G66 I66 G88 I88 G113 I113 G135 I135 G25:G29 I25:I29 G157 I157">
    <cfRule type="cellIs" dxfId="5" priority="21" stopIfTrue="1" operator="greaterThan">
      <formula>3</formula>
    </cfRule>
  </conditionalFormatting>
  <conditionalFormatting sqref="G66 I66 G88 I88 G113 I113 G135 I135">
    <cfRule type="cellIs" dxfId="4" priority="1" stopIfTrue="1" operator="between">
      <formula>0</formula>
      <formula>3</formula>
    </cfRule>
  </conditionalFormatting>
  <conditionalFormatting sqref="H52">
    <cfRule type="cellIs" dxfId="3" priority="15" stopIfTrue="1" operator="lessThan">
      <formula>$I$52</formula>
    </cfRule>
  </conditionalFormatting>
  <conditionalFormatting sqref="H74">
    <cfRule type="cellIs" dxfId="2" priority="14" stopIfTrue="1" operator="lessThan">
      <formula>$I$74</formula>
    </cfRule>
  </conditionalFormatting>
  <conditionalFormatting sqref="H99">
    <cfRule type="cellIs" dxfId="1" priority="13" stopIfTrue="1" operator="lessThan">
      <formula>$I$99</formula>
    </cfRule>
  </conditionalFormatting>
  <conditionalFormatting sqref="H121 H143">
    <cfRule type="cellIs" dxfId="0" priority="12" stopIfTrue="1" operator="lessThan">
      <formula>$I$121</formula>
    </cfRule>
  </conditionalFormatting>
  <dataValidations count="7">
    <dataValidation type="list" allowBlank="1" showInputMessage="1" showErrorMessage="1" sqref="D56:E60 D78:E82 D103:E107 D125:E129 D147:E151" xr:uid="{00000000-0002-0000-0000-000000000000}">
      <formula1>INDIRECT(SUBSTITUTE(C56," ","_"))</formula1>
    </dataValidation>
    <dataValidation type="list" allowBlank="1" showInputMessage="1" showErrorMessage="1" sqref="C74 C99 C121 C52 C143" xr:uid="{00000000-0002-0000-0000-000001000000}">
      <formula1>$K$66:$K$73</formula1>
    </dataValidation>
    <dataValidation type="list" allowBlank="1" showInputMessage="1" showErrorMessage="1" sqref="C78:C82 C103:C107 C125:C129 C56:C60" xr:uid="{00000000-0002-0000-0000-000002000000}">
      <formula1>$K$56:$K$64</formula1>
    </dataValidation>
    <dataValidation type="list" allowBlank="1" showInputMessage="1" showErrorMessage="1" sqref="E96:F96 D140:E140 E71:F71 E49:F49 E118:F118" xr:uid="{00000000-0002-0000-0000-000003000000}">
      <formula1>$K$40:$K$44</formula1>
    </dataValidation>
    <dataValidation type="list" allowBlank="1" showInputMessage="1" showErrorMessage="1" sqref="C147:C151" xr:uid="{00000000-0002-0000-0000-000004000000}">
      <formula1>$K$61:$K$64</formula1>
    </dataValidation>
    <dataValidation type="list" allowBlank="1" showInputMessage="1" showErrorMessage="1" sqref="C49 C71 C96 C118" xr:uid="{00000000-0002-0000-0000-000005000000}">
      <formula1>$K$18:$K$19</formula1>
    </dataValidation>
    <dataValidation type="list" allowBlank="1" showInputMessage="1" showErrorMessage="1" sqref="I6" xr:uid="{0F729CFA-AFCD-4884-92DD-EDBEF3274544}">
      <formula1>$K$20:$K$21</formula1>
    </dataValidation>
  </dataValidations>
  <printOptions horizontalCentered="1"/>
  <pageMargins left="0.25" right="0.25" top="0.5" bottom="0.75" header="0.3" footer="0.3"/>
  <pageSetup scale="69" orientation="portrait" r:id="rId1"/>
  <headerFooter>
    <oddFooter>&amp;L&amp;8Potter Electric Signal (C)2011&amp;C&amp;8&amp;P of &amp;N&amp;R&amp;8PSN-1000(E) Battery and Voltage Drop Calculation</oddFooter>
  </headerFooter>
  <rowBreaks count="1" manualBreakCount="1">
    <brk id="90" max="9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M446"/>
  <sheetViews>
    <sheetView topLeftCell="A194" workbookViewId="0">
      <selection activeCell="B206" sqref="B206:D344"/>
    </sheetView>
  </sheetViews>
  <sheetFormatPr defaultColWidth="9.140625" defaultRowHeight="12" x14ac:dyDescent="0.2"/>
  <cols>
    <col min="1" max="1" width="1.5703125" style="3" customWidth="1"/>
    <col min="2" max="2" width="45.42578125" style="3" customWidth="1"/>
    <col min="3" max="4" width="8.7109375" style="17" customWidth="1"/>
    <col min="5" max="12" width="9.140625" style="3"/>
    <col min="13" max="13" width="9.140625" style="20"/>
    <col min="14" max="16384" width="9.140625" style="3"/>
  </cols>
  <sheetData>
    <row r="1" spans="1:6" ht="24" customHeight="1" x14ac:dyDescent="0.25">
      <c r="A1" s="2"/>
      <c r="B1" s="165" t="s">
        <v>119</v>
      </c>
      <c r="C1" s="165"/>
      <c r="D1" s="165"/>
    </row>
    <row r="2" spans="1:6" ht="12" customHeight="1" x14ac:dyDescent="0.2">
      <c r="A2" s="2"/>
      <c r="B2" s="166" t="s">
        <v>300</v>
      </c>
      <c r="C2" s="166"/>
      <c r="D2" s="166"/>
    </row>
    <row r="3" spans="1:6" ht="12" customHeight="1" x14ac:dyDescent="0.2">
      <c r="A3" s="2"/>
      <c r="B3" s="7" t="s">
        <v>23</v>
      </c>
      <c r="C3" s="15" t="s">
        <v>2</v>
      </c>
      <c r="D3" s="15" t="s">
        <v>3</v>
      </c>
      <c r="F3" s="6"/>
    </row>
    <row r="4" spans="1:6" ht="12.75" x14ac:dyDescent="0.2">
      <c r="A4" s="2"/>
      <c r="B4" s="3" t="s">
        <v>505</v>
      </c>
      <c r="C4" s="17">
        <v>0</v>
      </c>
      <c r="D4" s="17">
        <v>0.03</v>
      </c>
      <c r="F4" s="6"/>
    </row>
    <row r="5" spans="1:6" x14ac:dyDescent="0.2">
      <c r="A5" s="2"/>
      <c r="B5" s="3" t="s">
        <v>506</v>
      </c>
      <c r="C5" s="17">
        <v>0</v>
      </c>
      <c r="D5" s="17">
        <v>3.6999999999999998E-2</v>
      </c>
    </row>
    <row r="6" spans="1:6" x14ac:dyDescent="0.2">
      <c r="A6" s="2"/>
      <c r="B6" s="3" t="s">
        <v>507</v>
      </c>
      <c r="C6" s="17">
        <v>0</v>
      </c>
      <c r="D6" s="17">
        <v>3.9E-2</v>
      </c>
    </row>
    <row r="7" spans="1:6" x14ac:dyDescent="0.2">
      <c r="A7" s="2"/>
      <c r="B7" s="3" t="s">
        <v>508</v>
      </c>
      <c r="C7" s="17">
        <v>0</v>
      </c>
      <c r="D7" s="17">
        <v>4.5999999999999999E-2</v>
      </c>
    </row>
    <row r="8" spans="1:6" x14ac:dyDescent="0.2">
      <c r="A8" s="2"/>
      <c r="B8" s="3" t="s">
        <v>509</v>
      </c>
      <c r="C8" s="17">
        <v>0</v>
      </c>
      <c r="D8" s="17">
        <v>7.0000000000000007E-2</v>
      </c>
    </row>
    <row r="9" spans="1:6" x14ac:dyDescent="0.2">
      <c r="A9" s="2"/>
      <c r="B9" s="3" t="s">
        <v>510</v>
      </c>
      <c r="C9" s="17">
        <v>0</v>
      </c>
      <c r="D9" s="17">
        <v>7.6999999999999999E-2</v>
      </c>
    </row>
    <row r="10" spans="1:6" x14ac:dyDescent="0.2">
      <c r="A10" s="2"/>
      <c r="B10" s="3" t="s">
        <v>511</v>
      </c>
      <c r="C10" s="17">
        <v>0</v>
      </c>
      <c r="D10" s="17">
        <v>0.10199999999999999</v>
      </c>
    </row>
    <row r="11" spans="1:6" x14ac:dyDescent="0.2">
      <c r="A11" s="2"/>
      <c r="B11" s="3" t="s">
        <v>512</v>
      </c>
      <c r="C11" s="17">
        <v>0</v>
      </c>
      <c r="D11" s="17">
        <v>0.109</v>
      </c>
    </row>
    <row r="12" spans="1:6" x14ac:dyDescent="0.2">
      <c r="A12" s="2"/>
      <c r="B12" s="3" t="s">
        <v>513</v>
      </c>
      <c r="C12" s="17">
        <v>0</v>
      </c>
      <c r="D12" s="17">
        <v>0.13900000000000001</v>
      </c>
    </row>
    <row r="13" spans="1:6" x14ac:dyDescent="0.2">
      <c r="A13" s="2"/>
      <c r="B13" s="3" t="s">
        <v>514</v>
      </c>
      <c r="C13" s="17">
        <v>0</v>
      </c>
      <c r="D13" s="17">
        <v>0.14599999999999999</v>
      </c>
    </row>
    <row r="14" spans="1:6" x14ac:dyDescent="0.2">
      <c r="A14" s="2"/>
      <c r="B14" s="3" t="s">
        <v>515</v>
      </c>
      <c r="C14" s="17">
        <v>0</v>
      </c>
      <c r="D14" s="17">
        <v>0.20100000000000001</v>
      </c>
    </row>
    <row r="15" spans="1:6" x14ac:dyDescent="0.2">
      <c r="A15" s="2"/>
      <c r="B15" s="3" t="s">
        <v>516</v>
      </c>
      <c r="C15" s="17">
        <v>0</v>
      </c>
      <c r="D15" s="17">
        <v>0.20799999999999999</v>
      </c>
    </row>
    <row r="16" spans="1:6" x14ac:dyDescent="0.2">
      <c r="A16" s="2"/>
      <c r="B16" s="3" t="s">
        <v>517</v>
      </c>
      <c r="C16" s="17">
        <v>0</v>
      </c>
      <c r="D16" s="17">
        <v>0.03</v>
      </c>
    </row>
    <row r="17" spans="1:4" ht="12" customHeight="1" x14ac:dyDescent="0.2">
      <c r="A17" s="2"/>
      <c r="B17" s="3" t="s">
        <v>518</v>
      </c>
      <c r="C17" s="17">
        <v>0</v>
      </c>
      <c r="D17" s="17">
        <v>3.6999999999999998E-2</v>
      </c>
    </row>
    <row r="18" spans="1:4" x14ac:dyDescent="0.2">
      <c r="A18" s="2"/>
      <c r="B18" s="3" t="s">
        <v>519</v>
      </c>
      <c r="C18" s="17">
        <v>0</v>
      </c>
      <c r="D18" s="17">
        <v>3.9E-2</v>
      </c>
    </row>
    <row r="19" spans="1:4" x14ac:dyDescent="0.2">
      <c r="A19" s="2"/>
      <c r="B19" s="3" t="s">
        <v>520</v>
      </c>
      <c r="C19" s="17">
        <v>0</v>
      </c>
      <c r="D19" s="17">
        <v>4.5999999999999999E-2</v>
      </c>
    </row>
    <row r="20" spans="1:4" x14ac:dyDescent="0.2">
      <c r="A20" s="2"/>
      <c r="B20" s="3" t="s">
        <v>521</v>
      </c>
      <c r="C20" s="17">
        <v>0</v>
      </c>
      <c r="D20" s="17">
        <v>7.0000000000000007E-2</v>
      </c>
    </row>
    <row r="21" spans="1:4" x14ac:dyDescent="0.2">
      <c r="A21" s="2"/>
      <c r="B21" s="3" t="s">
        <v>522</v>
      </c>
      <c r="C21" s="17">
        <v>0</v>
      </c>
      <c r="D21" s="17">
        <v>7.6999999999999999E-2</v>
      </c>
    </row>
    <row r="22" spans="1:4" x14ac:dyDescent="0.2">
      <c r="A22" s="2"/>
      <c r="B22" s="3" t="s">
        <v>523</v>
      </c>
      <c r="C22" s="17">
        <v>0</v>
      </c>
      <c r="D22" s="17">
        <v>0.10199999999999999</v>
      </c>
    </row>
    <row r="23" spans="1:4" x14ac:dyDescent="0.2">
      <c r="A23" s="2"/>
      <c r="B23" s="3" t="s">
        <v>524</v>
      </c>
      <c r="C23" s="17">
        <v>0</v>
      </c>
      <c r="D23" s="17">
        <v>0.109</v>
      </c>
    </row>
    <row r="24" spans="1:4" x14ac:dyDescent="0.2">
      <c r="A24" s="2"/>
      <c r="B24" s="3" t="s">
        <v>525</v>
      </c>
      <c r="C24" s="17">
        <v>0</v>
      </c>
      <c r="D24" s="17">
        <v>0.13900000000000001</v>
      </c>
    </row>
    <row r="25" spans="1:4" x14ac:dyDescent="0.2">
      <c r="A25" s="2"/>
      <c r="B25" s="3" t="s">
        <v>526</v>
      </c>
      <c r="C25" s="17">
        <v>0</v>
      </c>
      <c r="D25" s="17">
        <v>0.14599999999999999</v>
      </c>
    </row>
    <row r="26" spans="1:4" x14ac:dyDescent="0.2">
      <c r="A26" s="2"/>
      <c r="B26" s="3" t="s">
        <v>527</v>
      </c>
      <c r="C26" s="17">
        <v>0</v>
      </c>
      <c r="D26" s="17">
        <v>0.20100000000000001</v>
      </c>
    </row>
    <row r="27" spans="1:4" x14ac:dyDescent="0.2">
      <c r="A27" s="2"/>
      <c r="B27" s="3" t="s">
        <v>528</v>
      </c>
      <c r="C27" s="17">
        <v>0</v>
      </c>
      <c r="D27" s="17">
        <v>0.20799999999999999</v>
      </c>
    </row>
    <row r="28" spans="1:4" x14ac:dyDescent="0.2">
      <c r="A28" s="2"/>
      <c r="B28" s="3" t="s">
        <v>529</v>
      </c>
      <c r="C28" s="17">
        <v>0</v>
      </c>
      <c r="D28" s="17">
        <v>9.8000000000000004E-2</v>
      </c>
    </row>
    <row r="29" spans="1:4" x14ac:dyDescent="0.2">
      <c r="A29" s="2"/>
      <c r="B29" s="3" t="s">
        <v>530</v>
      </c>
      <c r="C29" s="17">
        <v>0</v>
      </c>
      <c r="D29" s="17">
        <v>9.8000000000000004E-2</v>
      </c>
    </row>
    <row r="30" spans="1:4" x14ac:dyDescent="0.2">
      <c r="A30" s="2"/>
      <c r="B30" s="3" t="s">
        <v>531</v>
      </c>
      <c r="C30" s="17">
        <v>0</v>
      </c>
      <c r="D30" s="17">
        <v>9.8000000000000004E-2</v>
      </c>
    </row>
    <row r="31" spans="1:4" x14ac:dyDescent="0.2">
      <c r="A31" s="2"/>
      <c r="B31" s="3" t="s">
        <v>532</v>
      </c>
      <c r="C31" s="17">
        <v>0</v>
      </c>
      <c r="D31" s="17">
        <v>0.25600000000000001</v>
      </c>
    </row>
    <row r="32" spans="1:4" x14ac:dyDescent="0.2">
      <c r="A32" s="2"/>
      <c r="B32" s="3" t="s">
        <v>533</v>
      </c>
      <c r="C32" s="17">
        <v>0</v>
      </c>
      <c r="D32" s="17">
        <v>0.25600000000000001</v>
      </c>
    </row>
    <row r="33" spans="1:4" x14ac:dyDescent="0.2">
      <c r="A33" s="2"/>
      <c r="B33" s="5" t="s">
        <v>315</v>
      </c>
      <c r="C33" s="18">
        <v>0</v>
      </c>
      <c r="D33" s="18">
        <v>7.0000000000000007E-2</v>
      </c>
    </row>
    <row r="34" spans="1:4" x14ac:dyDescent="0.2">
      <c r="A34" s="2"/>
      <c r="B34" s="8" t="s">
        <v>316</v>
      </c>
      <c r="C34" s="16">
        <v>0</v>
      </c>
      <c r="D34" s="16">
        <v>8.5999999999999993E-2</v>
      </c>
    </row>
    <row r="35" spans="1:4" ht="12" customHeight="1" x14ac:dyDescent="0.2">
      <c r="A35" s="2"/>
      <c r="B35" s="8" t="s">
        <v>317</v>
      </c>
      <c r="C35" s="16">
        <v>0</v>
      </c>
      <c r="D35" s="16">
        <v>0.125</v>
      </c>
    </row>
    <row r="36" spans="1:4" x14ac:dyDescent="0.2">
      <c r="A36" s="2"/>
      <c r="B36" s="8" t="s">
        <v>318</v>
      </c>
      <c r="C36" s="16">
        <v>0</v>
      </c>
      <c r="D36" s="16">
        <v>0.14399999999999999</v>
      </c>
    </row>
    <row r="37" spans="1:4" x14ac:dyDescent="0.2">
      <c r="A37" s="2"/>
      <c r="B37" s="8" t="s">
        <v>319</v>
      </c>
      <c r="C37" s="16">
        <v>0</v>
      </c>
      <c r="D37" s="16">
        <v>0.189</v>
      </c>
    </row>
    <row r="38" spans="1:4" ht="12" customHeight="1" x14ac:dyDescent="0.2">
      <c r="A38" s="2"/>
      <c r="B38" s="8" t="s">
        <v>320</v>
      </c>
      <c r="C38" s="16">
        <v>0</v>
      </c>
      <c r="D38" s="16">
        <v>0.24099999999999999</v>
      </c>
    </row>
    <row r="39" spans="1:4" ht="12" customHeight="1" x14ac:dyDescent="0.2">
      <c r="A39" s="2"/>
      <c r="B39" s="8" t="s">
        <v>321</v>
      </c>
      <c r="C39" s="16">
        <v>0</v>
      </c>
      <c r="D39" s="16">
        <v>0.14299999999999999</v>
      </c>
    </row>
    <row r="40" spans="1:4" ht="12.75" customHeight="1" x14ac:dyDescent="0.2">
      <c r="A40" s="2"/>
      <c r="B40" s="8" t="s">
        <v>322</v>
      </c>
      <c r="C40" s="16">
        <v>0</v>
      </c>
      <c r="D40" s="16">
        <v>0.14299999999999999</v>
      </c>
    </row>
    <row r="41" spans="1:4" x14ac:dyDescent="0.2">
      <c r="A41" s="2"/>
      <c r="B41" s="8" t="s">
        <v>323</v>
      </c>
      <c r="C41" s="16">
        <v>0</v>
      </c>
      <c r="D41" s="16">
        <v>0.223</v>
      </c>
    </row>
    <row r="42" spans="1:4" x14ac:dyDescent="0.2">
      <c r="A42" s="2"/>
      <c r="B42" s="8" t="s">
        <v>324</v>
      </c>
      <c r="C42" s="16">
        <v>0</v>
      </c>
      <c r="D42" s="16">
        <v>0.24299999999999999</v>
      </c>
    </row>
    <row r="43" spans="1:4" x14ac:dyDescent="0.2">
      <c r="A43" s="2"/>
      <c r="B43" s="8" t="s">
        <v>325</v>
      </c>
      <c r="C43" s="16">
        <v>0</v>
      </c>
      <c r="D43" s="16">
        <v>0.313</v>
      </c>
    </row>
    <row r="44" spans="1:4" x14ac:dyDescent="0.2">
      <c r="A44" s="2"/>
      <c r="B44" s="8" t="s">
        <v>326</v>
      </c>
      <c r="C44" s="16">
        <v>0</v>
      </c>
      <c r="D44" s="16">
        <v>0.34399999999999997</v>
      </c>
    </row>
    <row r="45" spans="1:4" x14ac:dyDescent="0.2">
      <c r="A45" s="2"/>
      <c r="B45" s="8" t="s">
        <v>327</v>
      </c>
      <c r="C45" s="16">
        <v>0</v>
      </c>
      <c r="D45" s="16">
        <v>0.75</v>
      </c>
    </row>
    <row r="46" spans="1:4" x14ac:dyDescent="0.2">
      <c r="A46" s="2"/>
      <c r="B46" s="8" t="s">
        <v>328</v>
      </c>
      <c r="C46" s="16">
        <v>0</v>
      </c>
      <c r="D46" s="16">
        <v>0.92</v>
      </c>
    </row>
    <row r="47" spans="1:4" x14ac:dyDescent="0.2">
      <c r="A47" s="2"/>
      <c r="B47" s="8" t="s">
        <v>329</v>
      </c>
      <c r="C47" s="16">
        <v>0</v>
      </c>
      <c r="D47" s="16">
        <v>0.14099999999999999</v>
      </c>
    </row>
    <row r="48" spans="1:4" x14ac:dyDescent="0.2">
      <c r="A48" s="2"/>
      <c r="B48" s="8" t="s">
        <v>330</v>
      </c>
      <c r="C48" s="16">
        <v>0</v>
      </c>
      <c r="D48" s="16">
        <v>0.17299999999999999</v>
      </c>
    </row>
    <row r="49" spans="1:4" x14ac:dyDescent="0.2">
      <c r="A49" s="2"/>
      <c r="B49" s="8" t="s">
        <v>331</v>
      </c>
      <c r="C49" s="16">
        <v>0</v>
      </c>
      <c r="D49" s="16">
        <v>0.20599999999999999</v>
      </c>
    </row>
    <row r="50" spans="1:4" x14ac:dyDescent="0.2">
      <c r="A50" s="2"/>
      <c r="B50" s="8" t="s">
        <v>332</v>
      </c>
      <c r="C50" s="16">
        <v>0</v>
      </c>
      <c r="D50" s="16">
        <v>0.13300000000000001</v>
      </c>
    </row>
    <row r="51" spans="1:4" ht="12.75" customHeight="1" x14ac:dyDescent="0.2">
      <c r="A51" s="2"/>
      <c r="B51" s="8" t="s">
        <v>333</v>
      </c>
      <c r="C51" s="16">
        <v>0</v>
      </c>
      <c r="D51" s="16">
        <v>0.158</v>
      </c>
    </row>
    <row r="52" spans="1:4" x14ac:dyDescent="0.2">
      <c r="A52" s="2"/>
      <c r="B52" s="8" t="s">
        <v>334</v>
      </c>
      <c r="C52" s="16">
        <v>0</v>
      </c>
      <c r="D52" s="16">
        <v>0.23100000000000001</v>
      </c>
    </row>
    <row r="53" spans="1:4" x14ac:dyDescent="0.2">
      <c r="A53" s="2"/>
      <c r="B53" s="8" t="s">
        <v>335</v>
      </c>
      <c r="C53" s="16">
        <v>0</v>
      </c>
      <c r="D53" s="16">
        <v>0.27100000000000002</v>
      </c>
    </row>
    <row r="54" spans="1:4" x14ac:dyDescent="0.2">
      <c r="A54" s="2"/>
      <c r="B54" s="8" t="s">
        <v>336</v>
      </c>
      <c r="C54" s="16">
        <v>0</v>
      </c>
      <c r="D54" s="16">
        <v>0.33800000000000002</v>
      </c>
    </row>
    <row r="55" spans="1:4" x14ac:dyDescent="0.2">
      <c r="A55" s="2"/>
      <c r="B55" s="8" t="s">
        <v>337</v>
      </c>
      <c r="C55" s="16">
        <v>0</v>
      </c>
      <c r="D55" s="16">
        <v>0.14699999999999999</v>
      </c>
    </row>
    <row r="56" spans="1:4" x14ac:dyDescent="0.2">
      <c r="A56" s="2"/>
      <c r="B56" s="8" t="s">
        <v>338</v>
      </c>
      <c r="C56" s="16">
        <v>0</v>
      </c>
      <c r="D56" s="16">
        <v>0.14699999999999999</v>
      </c>
    </row>
    <row r="57" spans="1:4" x14ac:dyDescent="0.2">
      <c r="A57" s="2"/>
      <c r="B57" s="8" t="s">
        <v>339</v>
      </c>
      <c r="C57" s="16">
        <v>0</v>
      </c>
      <c r="D57" s="16">
        <v>0.16200000000000001</v>
      </c>
    </row>
    <row r="58" spans="1:4" x14ac:dyDescent="0.2">
      <c r="A58" s="2"/>
      <c r="B58" s="8" t="s">
        <v>340</v>
      </c>
      <c r="C58" s="16">
        <v>0</v>
      </c>
      <c r="D58" s="16">
        <v>0.22800000000000001</v>
      </c>
    </row>
    <row r="59" spans="1:4" x14ac:dyDescent="0.2">
      <c r="A59" s="2"/>
      <c r="B59" s="8" t="s">
        <v>341</v>
      </c>
      <c r="C59" s="16">
        <v>0</v>
      </c>
      <c r="D59" s="16">
        <v>0.23499999999999999</v>
      </c>
    </row>
    <row r="60" spans="1:4" ht="12.75" customHeight="1" x14ac:dyDescent="0.2">
      <c r="A60" s="2"/>
      <c r="B60" s="8" t="s">
        <v>342</v>
      </c>
      <c r="C60" s="16">
        <v>0</v>
      </c>
      <c r="D60" s="16">
        <v>0.14699999999999999</v>
      </c>
    </row>
    <row r="61" spans="1:4" x14ac:dyDescent="0.2">
      <c r="A61" s="2"/>
      <c r="B61" s="8" t="s">
        <v>343</v>
      </c>
      <c r="C61" s="16">
        <v>0</v>
      </c>
      <c r="D61" s="16">
        <v>0.14699999999999999</v>
      </c>
    </row>
    <row r="62" spans="1:4" x14ac:dyDescent="0.2">
      <c r="A62" s="2"/>
      <c r="B62" s="8" t="s">
        <v>344</v>
      </c>
      <c r="C62" s="16">
        <v>0</v>
      </c>
      <c r="D62" s="16">
        <v>0.23499999999999999</v>
      </c>
    </row>
    <row r="63" spans="1:4" x14ac:dyDescent="0.2">
      <c r="A63" s="2"/>
      <c r="B63" s="8" t="s">
        <v>345</v>
      </c>
      <c r="C63" s="16">
        <v>0</v>
      </c>
      <c r="D63" s="16">
        <v>0.30599999999999999</v>
      </c>
    </row>
    <row r="64" spans="1:4" x14ac:dyDescent="0.2">
      <c r="A64" s="2"/>
      <c r="B64" s="8" t="s">
        <v>346</v>
      </c>
      <c r="C64" s="18">
        <v>0</v>
      </c>
      <c r="D64" s="18">
        <v>0.33600000000000002</v>
      </c>
    </row>
    <row r="65" spans="1:4" x14ac:dyDescent="0.2">
      <c r="A65" s="2"/>
      <c r="B65" s="8" t="s">
        <v>347</v>
      </c>
      <c r="C65" s="16">
        <v>0</v>
      </c>
      <c r="D65" s="16">
        <v>0.19800000000000001</v>
      </c>
    </row>
    <row r="66" spans="1:4" x14ac:dyDescent="0.2">
      <c r="A66" s="2"/>
      <c r="B66" s="8" t="s">
        <v>464</v>
      </c>
      <c r="C66" s="16">
        <v>0</v>
      </c>
      <c r="D66" s="16">
        <v>0.124</v>
      </c>
    </row>
    <row r="67" spans="1:4" x14ac:dyDescent="0.2">
      <c r="A67" s="2"/>
      <c r="B67" s="8" t="s">
        <v>465</v>
      </c>
      <c r="C67" s="16">
        <v>0</v>
      </c>
      <c r="D67" s="16">
        <v>0.182</v>
      </c>
    </row>
    <row r="68" spans="1:4" x14ac:dyDescent="0.2">
      <c r="A68" s="2"/>
      <c r="B68" s="8" t="s">
        <v>466</v>
      </c>
      <c r="C68" s="16">
        <v>0</v>
      </c>
      <c r="D68" s="16">
        <v>0.19500000000000001</v>
      </c>
    </row>
    <row r="69" spans="1:4" x14ac:dyDescent="0.2">
      <c r="A69" s="2"/>
      <c r="B69" s="8" t="s">
        <v>467</v>
      </c>
      <c r="C69" s="16">
        <v>0</v>
      </c>
      <c r="D69" s="16">
        <v>0.29099999999999998</v>
      </c>
    </row>
    <row r="70" spans="1:4" x14ac:dyDescent="0.2">
      <c r="A70" s="2"/>
      <c r="B70" s="8" t="s">
        <v>468</v>
      </c>
      <c r="C70" s="16">
        <v>0</v>
      </c>
      <c r="D70" s="16">
        <v>0.28000000000000003</v>
      </c>
    </row>
    <row r="71" spans="1:4" x14ac:dyDescent="0.2">
      <c r="A71" s="2"/>
      <c r="B71" s="8" t="s">
        <v>469</v>
      </c>
      <c r="C71" s="16">
        <v>0</v>
      </c>
      <c r="D71" s="16">
        <v>0.32600000000000001</v>
      </c>
    </row>
    <row r="72" spans="1:4" x14ac:dyDescent="0.2">
      <c r="A72" s="2"/>
      <c r="B72" s="8" t="s">
        <v>470</v>
      </c>
      <c r="C72" s="16">
        <v>0</v>
      </c>
      <c r="D72" s="16">
        <v>0.38400000000000001</v>
      </c>
    </row>
    <row r="73" spans="1:4" x14ac:dyDescent="0.2">
      <c r="A73" s="2"/>
      <c r="B73" s="8" t="s">
        <v>471</v>
      </c>
      <c r="C73" s="16">
        <v>0</v>
      </c>
      <c r="D73" s="16">
        <v>0.47399999999999998</v>
      </c>
    </row>
    <row r="74" spans="1:4" x14ac:dyDescent="0.2">
      <c r="A74" s="2"/>
      <c r="B74" s="8" t="s">
        <v>472</v>
      </c>
      <c r="C74" s="16">
        <v>0</v>
      </c>
      <c r="D74" s="16">
        <v>0.36499999999999999</v>
      </c>
    </row>
    <row r="75" spans="1:4" x14ac:dyDescent="0.2">
      <c r="A75" s="2"/>
      <c r="B75" s="8" t="s">
        <v>473</v>
      </c>
      <c r="C75" s="16">
        <v>0</v>
      </c>
      <c r="D75" s="16">
        <v>0.39300000000000002</v>
      </c>
    </row>
    <row r="76" spans="1:4" x14ac:dyDescent="0.2">
      <c r="A76" s="2"/>
      <c r="B76" s="8" t="s">
        <v>474</v>
      </c>
      <c r="C76" s="16">
        <v>0</v>
      </c>
      <c r="D76" s="16">
        <v>0.42699999999999999</v>
      </c>
    </row>
    <row r="77" spans="1:4" x14ac:dyDescent="0.2">
      <c r="A77" s="2"/>
      <c r="B77" s="8" t="s">
        <v>475</v>
      </c>
      <c r="C77" s="16">
        <v>0</v>
      </c>
      <c r="D77" s="16">
        <v>0.52500000000000002</v>
      </c>
    </row>
    <row r="78" spans="1:4" x14ac:dyDescent="0.2">
      <c r="A78" s="2"/>
      <c r="B78" s="8" t="s">
        <v>348</v>
      </c>
      <c r="C78" s="16">
        <v>0</v>
      </c>
      <c r="D78" s="16">
        <v>0.19800000000000001</v>
      </c>
    </row>
    <row r="79" spans="1:4" x14ac:dyDescent="0.2">
      <c r="A79" s="2"/>
      <c r="B79" s="8" t="s">
        <v>458</v>
      </c>
      <c r="C79" s="16">
        <v>0</v>
      </c>
      <c r="D79" s="16">
        <v>0.192</v>
      </c>
    </row>
    <row r="80" spans="1:4" x14ac:dyDescent="0.2">
      <c r="A80" s="2"/>
      <c r="B80" s="8" t="s">
        <v>459</v>
      </c>
      <c r="C80" s="16">
        <v>0</v>
      </c>
      <c r="D80" s="16">
        <v>0.192</v>
      </c>
    </row>
    <row r="81" spans="1:4" x14ac:dyDescent="0.2">
      <c r="A81" s="2"/>
      <c r="B81" s="8" t="s">
        <v>191</v>
      </c>
      <c r="C81" s="16">
        <v>0</v>
      </c>
      <c r="D81" s="16">
        <v>0.14899999999999999</v>
      </c>
    </row>
    <row r="82" spans="1:4" x14ac:dyDescent="0.2">
      <c r="A82" s="2"/>
      <c r="B82" s="8" t="s">
        <v>192</v>
      </c>
      <c r="C82" s="16">
        <v>0</v>
      </c>
      <c r="D82" s="16">
        <v>9.1999999999999998E-2</v>
      </c>
    </row>
    <row r="83" spans="1:4" x14ac:dyDescent="0.2">
      <c r="A83" s="2"/>
      <c r="B83" s="8" t="s">
        <v>193</v>
      </c>
      <c r="C83" s="16">
        <v>0</v>
      </c>
      <c r="D83" s="16">
        <v>0.08</v>
      </c>
    </row>
    <row r="84" spans="1:4" x14ac:dyDescent="0.2">
      <c r="A84" s="2"/>
      <c r="B84" s="8" t="s">
        <v>194</v>
      </c>
      <c r="C84" s="16">
        <v>0</v>
      </c>
      <c r="D84" s="16">
        <v>0.189</v>
      </c>
    </row>
    <row r="85" spans="1:4" ht="12" customHeight="1" x14ac:dyDescent="0.2">
      <c r="A85" s="2"/>
      <c r="B85" s="8" t="s">
        <v>195</v>
      </c>
      <c r="C85" s="16">
        <v>0</v>
      </c>
      <c r="D85" s="16">
        <v>0.13200000000000001</v>
      </c>
    </row>
    <row r="86" spans="1:4" x14ac:dyDescent="0.2">
      <c r="A86" s="2"/>
      <c r="B86" s="8" t="s">
        <v>196</v>
      </c>
      <c r="C86" s="16">
        <v>0</v>
      </c>
      <c r="D86" s="16">
        <v>0.12</v>
      </c>
    </row>
    <row r="87" spans="1:4" x14ac:dyDescent="0.2">
      <c r="A87" s="2"/>
      <c r="B87" s="8" t="s">
        <v>197</v>
      </c>
      <c r="C87" s="16">
        <v>0</v>
      </c>
      <c r="D87" s="16">
        <v>0.218</v>
      </c>
    </row>
    <row r="88" spans="1:4" x14ac:dyDescent="0.2">
      <c r="A88" s="2"/>
      <c r="B88" s="8" t="s">
        <v>198</v>
      </c>
      <c r="C88" s="16">
        <v>0</v>
      </c>
      <c r="D88" s="16">
        <v>0.161</v>
      </c>
    </row>
    <row r="89" spans="1:4" x14ac:dyDescent="0.2">
      <c r="A89" s="2"/>
      <c r="B89" s="8" t="s">
        <v>199</v>
      </c>
      <c r="C89" s="16">
        <v>0</v>
      </c>
      <c r="D89" s="16">
        <v>0.14899999999999999</v>
      </c>
    </row>
    <row r="90" spans="1:4" x14ac:dyDescent="0.2">
      <c r="A90" s="2"/>
      <c r="B90" s="8" t="s">
        <v>200</v>
      </c>
      <c r="C90" s="16">
        <v>0</v>
      </c>
      <c r="D90" s="16">
        <v>0.23300000000000001</v>
      </c>
    </row>
    <row r="91" spans="1:4" x14ac:dyDescent="0.2">
      <c r="A91" s="2"/>
      <c r="B91" s="8" t="s">
        <v>201</v>
      </c>
      <c r="C91" s="16">
        <v>0</v>
      </c>
      <c r="D91" s="16">
        <v>0.17599999999999999</v>
      </c>
    </row>
    <row r="92" spans="1:4" x14ac:dyDescent="0.2">
      <c r="A92" s="2"/>
      <c r="B92" s="8" t="s">
        <v>202</v>
      </c>
      <c r="C92" s="16">
        <v>0</v>
      </c>
      <c r="D92" s="16">
        <v>0.16400000000000001</v>
      </c>
    </row>
    <row r="93" spans="1:4" x14ac:dyDescent="0.2">
      <c r="A93" s="2"/>
      <c r="B93" s="8" t="s">
        <v>203</v>
      </c>
      <c r="C93" s="16">
        <v>0</v>
      </c>
      <c r="D93" s="16">
        <v>0.26400000000000001</v>
      </c>
    </row>
    <row r="94" spans="1:4" x14ac:dyDescent="0.2">
      <c r="A94" s="2"/>
      <c r="B94" s="8" t="s">
        <v>204</v>
      </c>
      <c r="C94" s="16">
        <v>0</v>
      </c>
      <c r="D94" s="16">
        <v>0.20699999999999999</v>
      </c>
    </row>
    <row r="95" spans="1:4" x14ac:dyDescent="0.2">
      <c r="A95" s="2"/>
      <c r="B95" s="8" t="s">
        <v>205</v>
      </c>
      <c r="C95" s="16">
        <v>0</v>
      </c>
      <c r="D95" s="16">
        <v>0.19500000000000001</v>
      </c>
    </row>
    <row r="96" spans="1:4" x14ac:dyDescent="0.2">
      <c r="A96" s="2"/>
      <c r="B96" s="8" t="s">
        <v>206</v>
      </c>
      <c r="C96" s="16">
        <v>0</v>
      </c>
      <c r="D96" s="16">
        <v>0.28299999999999997</v>
      </c>
    </row>
    <row r="97" spans="1:4" x14ac:dyDescent="0.2">
      <c r="A97" s="2"/>
      <c r="B97" s="8" t="s">
        <v>207</v>
      </c>
      <c r="C97" s="16">
        <v>0</v>
      </c>
      <c r="D97" s="16">
        <v>0.22600000000000001</v>
      </c>
    </row>
    <row r="98" spans="1:4" x14ac:dyDescent="0.2">
      <c r="A98" s="2"/>
      <c r="B98" s="8" t="s">
        <v>208</v>
      </c>
      <c r="C98" s="16">
        <v>0</v>
      </c>
      <c r="D98" s="16">
        <v>0.214</v>
      </c>
    </row>
    <row r="99" spans="1:4" x14ac:dyDescent="0.2">
      <c r="A99" s="2"/>
      <c r="B99" s="8" t="s">
        <v>155</v>
      </c>
      <c r="C99" s="16">
        <v>0</v>
      </c>
      <c r="D99" s="17">
        <v>0.30299999999999999</v>
      </c>
    </row>
    <row r="100" spans="1:4" x14ac:dyDescent="0.2">
      <c r="A100" s="2"/>
      <c r="B100" s="8" t="s">
        <v>156</v>
      </c>
      <c r="C100" s="16">
        <v>0</v>
      </c>
      <c r="D100" s="17">
        <v>0.21</v>
      </c>
    </row>
    <row r="101" spans="1:4" x14ac:dyDescent="0.2">
      <c r="A101" s="2"/>
      <c r="B101" s="8" t="s">
        <v>157</v>
      </c>
      <c r="C101" s="16">
        <v>0</v>
      </c>
      <c r="D101" s="17">
        <v>0.182</v>
      </c>
    </row>
    <row r="102" spans="1:4" x14ac:dyDescent="0.2">
      <c r="A102" s="2"/>
      <c r="B102" s="8" t="s">
        <v>170</v>
      </c>
      <c r="C102" s="16">
        <v>0</v>
      </c>
      <c r="D102" s="17">
        <v>0.33800000000000002</v>
      </c>
    </row>
    <row r="103" spans="1:4" x14ac:dyDescent="0.2">
      <c r="A103" s="2"/>
      <c r="B103" s="8" t="s">
        <v>171</v>
      </c>
      <c r="C103" s="16">
        <v>0</v>
      </c>
      <c r="D103" s="17">
        <v>0.245</v>
      </c>
    </row>
    <row r="104" spans="1:4" x14ac:dyDescent="0.2">
      <c r="A104" s="2"/>
      <c r="B104" s="8" t="s">
        <v>172</v>
      </c>
      <c r="C104" s="16">
        <v>0</v>
      </c>
      <c r="D104" s="17">
        <v>0.217</v>
      </c>
    </row>
    <row r="105" spans="1:4" x14ac:dyDescent="0.2">
      <c r="A105" s="2"/>
      <c r="B105" s="8" t="s">
        <v>158</v>
      </c>
      <c r="C105" s="16">
        <v>0</v>
      </c>
      <c r="D105" s="17">
        <v>0.374</v>
      </c>
    </row>
    <row r="106" spans="1:4" x14ac:dyDescent="0.2">
      <c r="A106" s="2"/>
      <c r="B106" s="8" t="s">
        <v>159</v>
      </c>
      <c r="C106" s="16">
        <v>0</v>
      </c>
      <c r="D106" s="17">
        <v>0.28100000000000003</v>
      </c>
    </row>
    <row r="107" spans="1:4" x14ac:dyDescent="0.2">
      <c r="A107" s="2"/>
      <c r="B107" s="8" t="s">
        <v>160</v>
      </c>
      <c r="C107" s="16">
        <v>0</v>
      </c>
      <c r="D107" s="17">
        <v>0.253</v>
      </c>
    </row>
    <row r="108" spans="1:4" x14ac:dyDescent="0.2">
      <c r="B108" s="8" t="s">
        <v>161</v>
      </c>
      <c r="C108" s="16">
        <v>0</v>
      </c>
      <c r="D108" s="17">
        <v>0.39300000000000002</v>
      </c>
    </row>
    <row r="109" spans="1:4" x14ac:dyDescent="0.2">
      <c r="B109" s="8" t="s">
        <v>162</v>
      </c>
      <c r="C109" s="16">
        <v>0</v>
      </c>
      <c r="D109" s="17">
        <v>0.3</v>
      </c>
    </row>
    <row r="110" spans="1:4" x14ac:dyDescent="0.2">
      <c r="B110" s="8" t="s">
        <v>163</v>
      </c>
      <c r="C110" s="16">
        <v>0</v>
      </c>
      <c r="D110" s="17">
        <v>0.27200000000000002</v>
      </c>
    </row>
    <row r="111" spans="1:4" x14ac:dyDescent="0.2">
      <c r="B111" s="8" t="s">
        <v>164</v>
      </c>
      <c r="C111" s="16">
        <v>0</v>
      </c>
      <c r="D111" s="17">
        <v>0.41399999999999998</v>
      </c>
    </row>
    <row r="112" spans="1:4" x14ac:dyDescent="0.2">
      <c r="B112" s="8" t="s">
        <v>165</v>
      </c>
      <c r="C112" s="16">
        <v>0</v>
      </c>
      <c r="D112" s="17">
        <v>0.32100000000000001</v>
      </c>
    </row>
    <row r="113" spans="2:4" x14ac:dyDescent="0.2">
      <c r="B113" s="8" t="s">
        <v>166</v>
      </c>
      <c r="C113" s="16">
        <v>0</v>
      </c>
      <c r="D113" s="17">
        <v>0.29299999999999998</v>
      </c>
    </row>
    <row r="114" spans="2:4" x14ac:dyDescent="0.2">
      <c r="B114" s="8" t="s">
        <v>167</v>
      </c>
      <c r="C114" s="16">
        <v>0</v>
      </c>
      <c r="D114" s="17">
        <v>0.42799999999999999</v>
      </c>
    </row>
    <row r="115" spans="2:4" x14ac:dyDescent="0.2">
      <c r="B115" s="8" t="s">
        <v>168</v>
      </c>
      <c r="C115" s="16">
        <v>0</v>
      </c>
      <c r="D115" s="17">
        <v>0.33500000000000002</v>
      </c>
    </row>
    <row r="116" spans="2:4" x14ac:dyDescent="0.2">
      <c r="B116" s="8" t="s">
        <v>169</v>
      </c>
      <c r="C116" s="16">
        <v>0</v>
      </c>
      <c r="D116" s="17">
        <v>0.307</v>
      </c>
    </row>
    <row r="117" spans="2:4" x14ac:dyDescent="0.2">
      <c r="B117" s="8" t="s">
        <v>173</v>
      </c>
      <c r="C117" s="16">
        <v>0</v>
      </c>
      <c r="D117" s="16">
        <v>0.23799999999999999</v>
      </c>
    </row>
    <row r="118" spans="2:4" x14ac:dyDescent="0.2">
      <c r="B118" s="8" t="s">
        <v>174</v>
      </c>
      <c r="C118" s="16">
        <v>0</v>
      </c>
      <c r="D118" s="16">
        <v>0.18099999999999999</v>
      </c>
    </row>
    <row r="119" spans="2:4" ht="12" customHeight="1" x14ac:dyDescent="0.2">
      <c r="B119" s="8" t="s">
        <v>175</v>
      </c>
      <c r="C119" s="16">
        <v>0</v>
      </c>
      <c r="D119" s="16">
        <v>0.16900000000000001</v>
      </c>
    </row>
    <row r="120" spans="2:4" x14ac:dyDescent="0.2">
      <c r="B120" s="8" t="s">
        <v>176</v>
      </c>
      <c r="C120" s="16">
        <v>0</v>
      </c>
      <c r="D120" s="16">
        <v>0.248</v>
      </c>
    </row>
    <row r="121" spans="2:4" x14ac:dyDescent="0.2">
      <c r="B121" s="8" t="s">
        <v>177</v>
      </c>
      <c r="C121" s="16">
        <v>0</v>
      </c>
      <c r="D121" s="16">
        <v>0.191</v>
      </c>
    </row>
    <row r="122" spans="2:4" x14ac:dyDescent="0.2">
      <c r="B122" s="8" t="s">
        <v>178</v>
      </c>
      <c r="C122" s="16">
        <v>0</v>
      </c>
      <c r="D122" s="16">
        <v>0.17899999999999999</v>
      </c>
    </row>
    <row r="123" spans="2:4" x14ac:dyDescent="0.2">
      <c r="B123" s="8" t="s">
        <v>179</v>
      </c>
      <c r="C123" s="16">
        <v>0</v>
      </c>
      <c r="D123" s="16">
        <v>0.26500000000000001</v>
      </c>
    </row>
    <row r="124" spans="2:4" x14ac:dyDescent="0.2">
      <c r="B124" s="8" t="s">
        <v>180</v>
      </c>
      <c r="C124" s="16">
        <v>0</v>
      </c>
      <c r="D124" s="16">
        <v>0.20799999999999999</v>
      </c>
    </row>
    <row r="125" spans="2:4" x14ac:dyDescent="0.2">
      <c r="B125" s="8" t="s">
        <v>181</v>
      </c>
      <c r="C125" s="16">
        <v>0</v>
      </c>
      <c r="D125" s="16">
        <v>0.19600000000000001</v>
      </c>
    </row>
    <row r="126" spans="2:4" x14ac:dyDescent="0.2">
      <c r="B126" s="8" t="s">
        <v>182</v>
      </c>
      <c r="C126" s="16">
        <v>0</v>
      </c>
      <c r="D126" s="16">
        <v>0.27700000000000002</v>
      </c>
    </row>
    <row r="127" spans="2:4" ht="12" customHeight="1" x14ac:dyDescent="0.2">
      <c r="B127" s="8" t="s">
        <v>183</v>
      </c>
      <c r="C127" s="16">
        <v>0</v>
      </c>
      <c r="D127" s="16">
        <v>0.22</v>
      </c>
    </row>
    <row r="128" spans="2:4" x14ac:dyDescent="0.2">
      <c r="B128" s="8" t="s">
        <v>184</v>
      </c>
      <c r="C128" s="16">
        <v>0</v>
      </c>
      <c r="D128" s="16">
        <v>0.20799999999999999</v>
      </c>
    </row>
    <row r="129" spans="2:4" x14ac:dyDescent="0.2">
      <c r="B129" s="8" t="s">
        <v>185</v>
      </c>
      <c r="C129" s="16">
        <v>0</v>
      </c>
      <c r="D129" s="16">
        <v>0.30499999999999999</v>
      </c>
    </row>
    <row r="130" spans="2:4" x14ac:dyDescent="0.2">
      <c r="B130" s="8" t="s">
        <v>186</v>
      </c>
      <c r="C130" s="16">
        <v>0</v>
      </c>
      <c r="D130" s="16">
        <v>0.248</v>
      </c>
    </row>
    <row r="131" spans="2:4" x14ac:dyDescent="0.2">
      <c r="B131" s="8" t="s">
        <v>187</v>
      </c>
      <c r="C131" s="16">
        <v>0</v>
      </c>
      <c r="D131" s="16">
        <v>0.23599999999999999</v>
      </c>
    </row>
    <row r="132" spans="2:4" x14ac:dyDescent="0.2">
      <c r="B132" s="8" t="s">
        <v>188</v>
      </c>
      <c r="C132" s="16">
        <v>0</v>
      </c>
      <c r="D132" s="16">
        <v>0.313</v>
      </c>
    </row>
    <row r="133" spans="2:4" x14ac:dyDescent="0.2">
      <c r="B133" s="8" t="s">
        <v>189</v>
      </c>
      <c r="C133" s="16">
        <v>0</v>
      </c>
      <c r="D133" s="16">
        <v>0.25600000000000001</v>
      </c>
    </row>
    <row r="134" spans="2:4" x14ac:dyDescent="0.2">
      <c r="B134" s="8" t="s">
        <v>190</v>
      </c>
      <c r="C134" s="16">
        <v>0</v>
      </c>
      <c r="D134" s="16">
        <v>0.24399999999999999</v>
      </c>
    </row>
    <row r="135" spans="2:4" x14ac:dyDescent="0.2">
      <c r="B135" s="8" t="s">
        <v>209</v>
      </c>
      <c r="C135" s="16">
        <v>0</v>
      </c>
      <c r="D135" s="17">
        <v>0.23799999999999999</v>
      </c>
    </row>
    <row r="136" spans="2:4" x14ac:dyDescent="0.2">
      <c r="B136" s="8" t="s">
        <v>210</v>
      </c>
      <c r="C136" s="16">
        <v>0</v>
      </c>
      <c r="D136" s="17">
        <v>0.18099999999999999</v>
      </c>
    </row>
    <row r="137" spans="2:4" x14ac:dyDescent="0.2">
      <c r="B137" s="8" t="s">
        <v>211</v>
      </c>
      <c r="C137" s="16">
        <v>0</v>
      </c>
      <c r="D137" s="17">
        <v>0.16900000000000001</v>
      </c>
    </row>
    <row r="138" spans="2:4" x14ac:dyDescent="0.2">
      <c r="B138" s="8" t="s">
        <v>212</v>
      </c>
      <c r="C138" s="16">
        <v>0</v>
      </c>
      <c r="D138" s="17">
        <v>0.248</v>
      </c>
    </row>
    <row r="139" spans="2:4" x14ac:dyDescent="0.2">
      <c r="B139" s="8" t="s">
        <v>213</v>
      </c>
      <c r="C139" s="16">
        <v>0</v>
      </c>
      <c r="D139" s="17">
        <v>0.191</v>
      </c>
    </row>
    <row r="140" spans="2:4" x14ac:dyDescent="0.2">
      <c r="B140" s="8" t="s">
        <v>214</v>
      </c>
      <c r="C140" s="16">
        <v>0</v>
      </c>
      <c r="D140" s="17">
        <v>0.17899999999999999</v>
      </c>
    </row>
    <row r="141" spans="2:4" x14ac:dyDescent="0.2">
      <c r="B141" s="8" t="s">
        <v>215</v>
      </c>
      <c r="C141" s="16">
        <v>0</v>
      </c>
      <c r="D141" s="17">
        <v>0.26500000000000001</v>
      </c>
    </row>
    <row r="142" spans="2:4" x14ac:dyDescent="0.2">
      <c r="B142" s="8" t="s">
        <v>216</v>
      </c>
      <c r="C142" s="16">
        <v>0</v>
      </c>
      <c r="D142" s="17">
        <v>0.20799999999999999</v>
      </c>
    </row>
    <row r="143" spans="2:4" x14ac:dyDescent="0.2">
      <c r="B143" s="8" t="s">
        <v>217</v>
      </c>
      <c r="C143" s="16">
        <v>0</v>
      </c>
      <c r="D143" s="17">
        <v>0.19600000000000001</v>
      </c>
    </row>
    <row r="144" spans="2:4" x14ac:dyDescent="0.2">
      <c r="B144" s="8" t="s">
        <v>218</v>
      </c>
      <c r="C144" s="16">
        <v>0</v>
      </c>
      <c r="D144" s="17">
        <v>0.27700000000000002</v>
      </c>
    </row>
    <row r="145" spans="2:4" x14ac:dyDescent="0.2">
      <c r="B145" s="8" t="s">
        <v>219</v>
      </c>
      <c r="C145" s="16">
        <v>0</v>
      </c>
      <c r="D145" s="17">
        <v>0.22</v>
      </c>
    </row>
    <row r="146" spans="2:4" x14ac:dyDescent="0.2">
      <c r="B146" s="8" t="s">
        <v>220</v>
      </c>
      <c r="C146" s="16">
        <v>0</v>
      </c>
      <c r="D146" s="17">
        <v>0.20799999999999999</v>
      </c>
    </row>
    <row r="147" spans="2:4" x14ac:dyDescent="0.2">
      <c r="B147" s="8" t="s">
        <v>221</v>
      </c>
      <c r="C147" s="16">
        <v>0</v>
      </c>
      <c r="D147" s="17">
        <v>0.30499999999999999</v>
      </c>
    </row>
    <row r="148" spans="2:4" x14ac:dyDescent="0.2">
      <c r="B148" s="8" t="s">
        <v>222</v>
      </c>
      <c r="C148" s="16">
        <v>0</v>
      </c>
      <c r="D148" s="17">
        <v>0.248</v>
      </c>
    </row>
    <row r="149" spans="2:4" x14ac:dyDescent="0.2">
      <c r="B149" s="8" t="s">
        <v>223</v>
      </c>
      <c r="C149" s="16">
        <v>0</v>
      </c>
      <c r="D149" s="17">
        <v>0.23599999999999999</v>
      </c>
    </row>
    <row r="150" spans="2:4" x14ac:dyDescent="0.2">
      <c r="B150" s="8" t="s">
        <v>224</v>
      </c>
      <c r="C150" s="16">
        <v>0</v>
      </c>
      <c r="D150" s="17">
        <v>0.313</v>
      </c>
    </row>
    <row r="151" spans="2:4" x14ac:dyDescent="0.2">
      <c r="B151" s="8" t="s">
        <v>225</v>
      </c>
      <c r="C151" s="16">
        <v>0</v>
      </c>
      <c r="D151" s="17">
        <v>0.25600000000000001</v>
      </c>
    </row>
    <row r="152" spans="2:4" x14ac:dyDescent="0.2">
      <c r="B152" s="8" t="s">
        <v>226</v>
      </c>
      <c r="C152" s="16">
        <v>0</v>
      </c>
      <c r="D152" s="17">
        <v>0.24399999999999999</v>
      </c>
    </row>
    <row r="153" spans="2:4" x14ac:dyDescent="0.2">
      <c r="B153" s="8" t="s">
        <v>126</v>
      </c>
      <c r="C153" s="16">
        <v>0</v>
      </c>
      <c r="D153" s="16">
        <v>0.16</v>
      </c>
    </row>
    <row r="154" spans="2:4" x14ac:dyDescent="0.2">
      <c r="B154" s="8" t="s">
        <v>131</v>
      </c>
      <c r="C154" s="16">
        <v>0</v>
      </c>
      <c r="D154" s="16">
        <v>0.13800000000000001</v>
      </c>
    </row>
    <row r="155" spans="2:4" x14ac:dyDescent="0.2">
      <c r="B155" s="8" t="s">
        <v>127</v>
      </c>
      <c r="C155" s="16">
        <v>0</v>
      </c>
      <c r="D155" s="16">
        <v>0.218</v>
      </c>
    </row>
    <row r="156" spans="2:4" x14ac:dyDescent="0.2">
      <c r="B156" s="8" t="s">
        <v>132</v>
      </c>
      <c r="C156" s="16">
        <v>0</v>
      </c>
      <c r="D156" s="16">
        <v>0.20100000000000001</v>
      </c>
    </row>
    <row r="157" spans="2:4" x14ac:dyDescent="0.2">
      <c r="B157" s="8" t="s">
        <v>128</v>
      </c>
      <c r="C157" s="16">
        <v>0</v>
      </c>
      <c r="D157" s="16">
        <v>0.27300000000000002</v>
      </c>
    </row>
    <row r="158" spans="2:4" x14ac:dyDescent="0.2">
      <c r="B158" s="8" t="s">
        <v>133</v>
      </c>
      <c r="C158" s="16">
        <v>0</v>
      </c>
      <c r="D158" s="16">
        <v>0.25600000000000001</v>
      </c>
    </row>
    <row r="159" spans="2:4" x14ac:dyDescent="0.2">
      <c r="B159" s="8" t="s">
        <v>129</v>
      </c>
      <c r="C159" s="16">
        <v>0</v>
      </c>
      <c r="D159" s="16">
        <v>0.41899999999999998</v>
      </c>
    </row>
    <row r="160" spans="2:4" x14ac:dyDescent="0.2">
      <c r="B160" s="8" t="s">
        <v>134</v>
      </c>
      <c r="C160" s="16">
        <v>0</v>
      </c>
      <c r="D160" s="16">
        <v>0.40200000000000002</v>
      </c>
    </row>
    <row r="161" spans="2:13" x14ac:dyDescent="0.2">
      <c r="B161" s="8" t="s">
        <v>476</v>
      </c>
      <c r="C161" s="16">
        <v>0</v>
      </c>
      <c r="D161" s="16">
        <v>0.124</v>
      </c>
    </row>
    <row r="162" spans="2:13" x14ac:dyDescent="0.2">
      <c r="B162" s="8" t="s">
        <v>477</v>
      </c>
      <c r="C162" s="16">
        <v>0</v>
      </c>
      <c r="D162" s="16">
        <v>0.182</v>
      </c>
    </row>
    <row r="163" spans="2:13" ht="12" customHeight="1" x14ac:dyDescent="0.2">
      <c r="B163" s="8" t="s">
        <v>478</v>
      </c>
      <c r="C163" s="16">
        <v>0</v>
      </c>
      <c r="D163" s="16">
        <v>0.19500000000000001</v>
      </c>
      <c r="J163" s="20"/>
      <c r="M163" s="3"/>
    </row>
    <row r="164" spans="2:13" ht="12" customHeight="1" x14ac:dyDescent="0.2">
      <c r="B164" s="8" t="s">
        <v>479</v>
      </c>
      <c r="C164" s="16">
        <v>0</v>
      </c>
      <c r="D164" s="16">
        <v>0.29099999999999998</v>
      </c>
      <c r="J164" s="20"/>
      <c r="M164" s="3"/>
    </row>
    <row r="165" spans="2:13" x14ac:dyDescent="0.2">
      <c r="B165" s="8" t="s">
        <v>480</v>
      </c>
      <c r="C165" s="16">
        <v>0</v>
      </c>
      <c r="D165" s="16">
        <v>0.28000000000000003</v>
      </c>
      <c r="J165" s="20"/>
      <c r="M165" s="3"/>
    </row>
    <row r="166" spans="2:13" x14ac:dyDescent="0.2">
      <c r="B166" s="8" t="s">
        <v>481</v>
      </c>
      <c r="C166" s="16">
        <v>0</v>
      </c>
      <c r="D166" s="16">
        <v>0.32600000000000001</v>
      </c>
      <c r="J166" s="20"/>
      <c r="M166" s="3"/>
    </row>
    <row r="167" spans="2:13" x14ac:dyDescent="0.2">
      <c r="B167" s="8" t="s">
        <v>482</v>
      </c>
      <c r="C167" s="16">
        <v>0</v>
      </c>
      <c r="D167" s="16">
        <v>0.38400000000000001</v>
      </c>
      <c r="J167" s="20"/>
      <c r="M167" s="3"/>
    </row>
    <row r="168" spans="2:13" x14ac:dyDescent="0.2">
      <c r="B168" s="8" t="s">
        <v>483</v>
      </c>
      <c r="C168" s="16">
        <v>0</v>
      </c>
      <c r="D168" s="16">
        <v>0.47399999999999998</v>
      </c>
      <c r="J168" s="20"/>
      <c r="M168" s="3"/>
    </row>
    <row r="169" spans="2:13" x14ac:dyDescent="0.2">
      <c r="B169" s="8" t="s">
        <v>484</v>
      </c>
      <c r="C169" s="16">
        <v>0</v>
      </c>
      <c r="D169" s="16">
        <v>0.36499999999999999</v>
      </c>
      <c r="J169" s="20"/>
      <c r="M169" s="3"/>
    </row>
    <row r="170" spans="2:13" x14ac:dyDescent="0.2">
      <c r="B170" s="8" t="s">
        <v>485</v>
      </c>
      <c r="C170" s="16">
        <v>0</v>
      </c>
      <c r="D170" s="16">
        <v>0.39300000000000002</v>
      </c>
    </row>
    <row r="171" spans="2:13" x14ac:dyDescent="0.2">
      <c r="B171" s="8" t="s">
        <v>486</v>
      </c>
      <c r="C171" s="16">
        <v>0</v>
      </c>
      <c r="D171" s="16">
        <v>0.42699999999999999</v>
      </c>
    </row>
    <row r="172" spans="2:13" x14ac:dyDescent="0.2">
      <c r="B172" s="8" t="s">
        <v>487</v>
      </c>
      <c r="C172" s="16">
        <v>0</v>
      </c>
      <c r="D172" s="16">
        <v>0.52500000000000002</v>
      </c>
    </row>
    <row r="203" spans="2:4" ht="15.75" x14ac:dyDescent="0.25">
      <c r="B203" s="167" t="s">
        <v>99</v>
      </c>
      <c r="C203" s="167"/>
      <c r="D203" s="167"/>
    </row>
    <row r="204" spans="2:4" x14ac:dyDescent="0.2">
      <c r="B204" s="168"/>
      <c r="C204" s="168"/>
      <c r="D204" s="168"/>
    </row>
    <row r="205" spans="2:4" x14ac:dyDescent="0.2">
      <c r="B205" s="7" t="s">
        <v>23</v>
      </c>
      <c r="C205" s="15" t="s">
        <v>2</v>
      </c>
      <c r="D205" s="15" t="s">
        <v>3</v>
      </c>
    </row>
    <row r="206" spans="2:4" x14ac:dyDescent="0.2">
      <c r="B206" s="8" t="s">
        <v>551</v>
      </c>
      <c r="C206" s="16">
        <v>0</v>
      </c>
      <c r="D206" s="16">
        <v>2.1999999999999999E-2</v>
      </c>
    </row>
    <row r="207" spans="2:4" x14ac:dyDescent="0.2">
      <c r="B207" s="3" t="s">
        <v>552</v>
      </c>
      <c r="C207" s="16">
        <v>0</v>
      </c>
      <c r="D207" s="16">
        <v>0.03</v>
      </c>
    </row>
    <row r="208" spans="2:4" x14ac:dyDescent="0.2">
      <c r="B208" s="8" t="s">
        <v>553</v>
      </c>
      <c r="C208" s="16">
        <v>0</v>
      </c>
      <c r="D208" s="16">
        <v>0.06</v>
      </c>
    </row>
    <row r="209" spans="2:4" x14ac:dyDescent="0.2">
      <c r="B209" s="8" t="s">
        <v>554</v>
      </c>
      <c r="C209" s="16">
        <v>0</v>
      </c>
      <c r="D209" s="16">
        <v>8.5999999999999993E-2</v>
      </c>
    </row>
    <row r="210" spans="2:4" x14ac:dyDescent="0.2">
      <c r="B210" s="8" t="s">
        <v>555</v>
      </c>
      <c r="C210" s="16">
        <v>0</v>
      </c>
      <c r="D210" s="16">
        <v>0.125</v>
      </c>
    </row>
    <row r="211" spans="2:4" x14ac:dyDescent="0.2">
      <c r="B211" s="8" t="s">
        <v>556</v>
      </c>
      <c r="C211" s="16">
        <v>0</v>
      </c>
      <c r="D211" s="16">
        <v>0.185</v>
      </c>
    </row>
    <row r="212" spans="2:4" x14ac:dyDescent="0.2">
      <c r="B212" s="8" t="s">
        <v>557</v>
      </c>
      <c r="C212" s="16">
        <v>0</v>
      </c>
      <c r="D212" s="16">
        <v>2.1999999999999999E-2</v>
      </c>
    </row>
    <row r="213" spans="2:4" x14ac:dyDescent="0.2">
      <c r="B213" s="8" t="s">
        <v>558</v>
      </c>
      <c r="C213" s="16">
        <v>0</v>
      </c>
      <c r="D213" s="16">
        <v>0.03</v>
      </c>
    </row>
    <row r="214" spans="2:4" x14ac:dyDescent="0.2">
      <c r="B214" s="8" t="s">
        <v>559</v>
      </c>
      <c r="C214" s="16">
        <v>0</v>
      </c>
      <c r="D214" s="16">
        <v>0.06</v>
      </c>
    </row>
    <row r="215" spans="2:4" x14ac:dyDescent="0.2">
      <c r="B215" s="8" t="s">
        <v>560</v>
      </c>
      <c r="C215" s="16">
        <v>0</v>
      </c>
      <c r="D215" s="16">
        <v>8.5999999999999993E-2</v>
      </c>
    </row>
    <row r="216" spans="2:4" x14ac:dyDescent="0.2">
      <c r="B216" s="8" t="s">
        <v>561</v>
      </c>
      <c r="C216" s="16">
        <v>0</v>
      </c>
      <c r="D216" s="16">
        <v>0.125</v>
      </c>
    </row>
    <row r="217" spans="2:4" x14ac:dyDescent="0.2">
      <c r="B217" s="8" t="s">
        <v>562</v>
      </c>
      <c r="C217" s="16">
        <v>0</v>
      </c>
      <c r="D217" s="16">
        <v>0.185</v>
      </c>
    </row>
    <row r="218" spans="2:4" x14ac:dyDescent="0.2">
      <c r="B218" s="8" t="s">
        <v>349</v>
      </c>
      <c r="C218" s="16">
        <v>0</v>
      </c>
      <c r="D218" s="16">
        <v>4.2000000000000003E-2</v>
      </c>
    </row>
    <row r="219" spans="2:4" x14ac:dyDescent="0.2">
      <c r="B219" s="8" t="s">
        <v>350</v>
      </c>
      <c r="C219" s="16">
        <v>0</v>
      </c>
      <c r="D219" s="16">
        <v>5.8000000000000003E-2</v>
      </c>
    </row>
    <row r="220" spans="2:4" x14ac:dyDescent="0.2">
      <c r="B220" s="8" t="s">
        <v>351</v>
      </c>
      <c r="C220" s="16">
        <v>0</v>
      </c>
      <c r="D220" s="16">
        <v>9.7000000000000003E-2</v>
      </c>
    </row>
    <row r="221" spans="2:4" x14ac:dyDescent="0.2">
      <c r="B221" s="8" t="s">
        <v>352</v>
      </c>
      <c r="C221" s="16">
        <v>0</v>
      </c>
      <c r="D221" s="16">
        <v>0.11600000000000001</v>
      </c>
    </row>
    <row r="222" spans="2:4" x14ac:dyDescent="0.2">
      <c r="B222" s="8" t="s">
        <v>353</v>
      </c>
      <c r="C222" s="16">
        <v>0</v>
      </c>
      <c r="D222" s="16">
        <v>0.161</v>
      </c>
    </row>
    <row r="223" spans="2:4" x14ac:dyDescent="0.2">
      <c r="B223" s="8" t="s">
        <v>354</v>
      </c>
      <c r="C223" s="16">
        <v>0</v>
      </c>
      <c r="D223" s="16">
        <v>0.21299999999999999</v>
      </c>
    </row>
    <row r="224" spans="2:4" x14ac:dyDescent="0.2">
      <c r="B224" s="8" t="s">
        <v>355</v>
      </c>
      <c r="C224" s="16">
        <v>0</v>
      </c>
      <c r="D224" s="16">
        <v>0.12</v>
      </c>
    </row>
    <row r="225" spans="2:4" x14ac:dyDescent="0.2">
      <c r="B225" s="8" t="s">
        <v>356</v>
      </c>
      <c r="C225" s="16">
        <v>0</v>
      </c>
      <c r="D225" s="16">
        <v>0.12</v>
      </c>
    </row>
    <row r="226" spans="2:4" x14ac:dyDescent="0.2">
      <c r="B226" s="8" t="s">
        <v>357</v>
      </c>
      <c r="C226" s="16">
        <v>0</v>
      </c>
      <c r="D226" s="16">
        <v>0.2</v>
      </c>
    </row>
    <row r="227" spans="2:4" x14ac:dyDescent="0.2">
      <c r="B227" s="8" t="s">
        <v>358</v>
      </c>
      <c r="C227" s="16">
        <v>0</v>
      </c>
      <c r="D227" s="16">
        <v>0.22</v>
      </c>
    </row>
    <row r="228" spans="2:4" x14ac:dyDescent="0.2">
      <c r="B228" s="8" t="s">
        <v>359</v>
      </c>
      <c r="C228" s="16">
        <v>0</v>
      </c>
      <c r="D228" s="16">
        <v>0.28999999999999998</v>
      </c>
    </row>
    <row r="229" spans="2:4" x14ac:dyDescent="0.2">
      <c r="B229" s="8" t="s">
        <v>360</v>
      </c>
      <c r="C229" s="16">
        <v>0</v>
      </c>
      <c r="D229" s="16">
        <v>0.32100000000000001</v>
      </c>
    </row>
    <row r="230" spans="2:4" x14ac:dyDescent="0.2">
      <c r="B230" s="8" t="s">
        <v>361</v>
      </c>
      <c r="C230" s="16">
        <v>0</v>
      </c>
      <c r="D230" s="16">
        <v>0.17</v>
      </c>
    </row>
    <row r="231" spans="2:4" x14ac:dyDescent="0.2">
      <c r="B231" s="8" t="s">
        <v>362</v>
      </c>
      <c r="C231" s="16">
        <v>0</v>
      </c>
      <c r="D231" s="16">
        <v>4.7E-2</v>
      </c>
    </row>
    <row r="232" spans="2:4" x14ac:dyDescent="0.2">
      <c r="B232" s="8" t="s">
        <v>363</v>
      </c>
      <c r="C232" s="16">
        <v>0</v>
      </c>
      <c r="D232" s="16">
        <v>6.4000000000000001E-2</v>
      </c>
    </row>
    <row r="233" spans="2:4" x14ac:dyDescent="0.2">
      <c r="B233" s="8" t="s">
        <v>364</v>
      </c>
      <c r="C233" s="16">
        <v>0</v>
      </c>
      <c r="D233" s="16">
        <v>0.113</v>
      </c>
    </row>
    <row r="234" spans="2:4" x14ac:dyDescent="0.2">
      <c r="B234" s="8" t="s">
        <v>365</v>
      </c>
      <c r="C234" s="16">
        <v>0</v>
      </c>
      <c r="D234" s="16">
        <v>0.14499999999999999</v>
      </c>
    </row>
    <row r="235" spans="2:4" x14ac:dyDescent="0.2">
      <c r="B235" s="8" t="s">
        <v>366</v>
      </c>
      <c r="C235" s="16">
        <v>0</v>
      </c>
      <c r="D235" s="16">
        <v>0.17799999999999999</v>
      </c>
    </row>
    <row r="236" spans="2:4" x14ac:dyDescent="0.2">
      <c r="B236" s="8" t="s">
        <v>367</v>
      </c>
      <c r="C236" s="16">
        <v>0</v>
      </c>
      <c r="D236" s="16">
        <v>0.105</v>
      </c>
    </row>
    <row r="237" spans="2:4" x14ac:dyDescent="0.2">
      <c r="B237" s="8" t="s">
        <v>368</v>
      </c>
      <c r="C237" s="16">
        <v>0</v>
      </c>
      <c r="D237" s="16">
        <v>0.13</v>
      </c>
    </row>
    <row r="238" spans="2:4" x14ac:dyDescent="0.2">
      <c r="B238" s="8" t="s">
        <v>369</v>
      </c>
      <c r="C238" s="16">
        <v>0</v>
      </c>
      <c r="D238" s="16">
        <v>0.20300000000000001</v>
      </c>
    </row>
    <row r="239" spans="2:4" x14ac:dyDescent="0.2">
      <c r="B239" s="8" t="s">
        <v>370</v>
      </c>
      <c r="C239" s="16">
        <v>0</v>
      </c>
      <c r="D239" s="16">
        <v>0.24299999999999999</v>
      </c>
    </row>
    <row r="240" spans="2:4" x14ac:dyDescent="0.2">
      <c r="B240" s="8" t="s">
        <v>371</v>
      </c>
      <c r="C240" s="16">
        <v>0</v>
      </c>
      <c r="D240" s="16">
        <v>0.31</v>
      </c>
    </row>
    <row r="241" spans="2:4" x14ac:dyDescent="0.2">
      <c r="B241" s="8" t="s">
        <v>372</v>
      </c>
      <c r="C241" s="16">
        <v>0</v>
      </c>
      <c r="D241" s="16">
        <v>0.124</v>
      </c>
    </row>
    <row r="242" spans="2:4" x14ac:dyDescent="0.2">
      <c r="B242" s="8" t="s">
        <v>373</v>
      </c>
      <c r="C242" s="16">
        <v>0</v>
      </c>
      <c r="D242" s="16">
        <v>0.124</v>
      </c>
    </row>
    <row r="243" spans="2:4" x14ac:dyDescent="0.2">
      <c r="B243" s="8" t="s">
        <v>374</v>
      </c>
      <c r="C243" s="16">
        <v>0</v>
      </c>
      <c r="D243" s="16">
        <v>0.13900000000000001</v>
      </c>
    </row>
    <row r="244" spans="2:4" x14ac:dyDescent="0.2">
      <c r="B244" s="8" t="s">
        <v>375</v>
      </c>
      <c r="C244" s="16">
        <v>0</v>
      </c>
      <c r="D244" s="16">
        <v>0.20499999999999999</v>
      </c>
    </row>
    <row r="245" spans="2:4" x14ac:dyDescent="0.2">
      <c r="B245" s="8" t="s">
        <v>376</v>
      </c>
      <c r="C245" s="16">
        <v>0</v>
      </c>
      <c r="D245" s="16">
        <v>0.21199999999999999</v>
      </c>
    </row>
    <row r="246" spans="2:4" x14ac:dyDescent="0.2">
      <c r="B246" s="8" t="s">
        <v>377</v>
      </c>
      <c r="C246" s="16">
        <v>0</v>
      </c>
      <c r="D246" s="16">
        <v>0.124</v>
      </c>
    </row>
    <row r="247" spans="2:4" x14ac:dyDescent="0.2">
      <c r="B247" s="8" t="s">
        <v>378</v>
      </c>
      <c r="C247" s="16">
        <v>0</v>
      </c>
      <c r="D247" s="16">
        <v>0.124</v>
      </c>
    </row>
    <row r="248" spans="2:4" x14ac:dyDescent="0.2">
      <c r="B248" s="8" t="s">
        <v>379</v>
      </c>
      <c r="C248" s="16">
        <v>0</v>
      </c>
      <c r="D248" s="16">
        <v>0.21199999999999999</v>
      </c>
    </row>
    <row r="249" spans="2:4" x14ac:dyDescent="0.2">
      <c r="B249" s="8" t="s">
        <v>380</v>
      </c>
      <c r="C249" s="16">
        <v>0</v>
      </c>
      <c r="D249" s="16">
        <v>0.28299999999999997</v>
      </c>
    </row>
    <row r="250" spans="2:4" x14ac:dyDescent="0.2">
      <c r="B250" s="8" t="s">
        <v>381</v>
      </c>
      <c r="C250" s="16">
        <v>0</v>
      </c>
      <c r="D250" s="16">
        <v>0.313</v>
      </c>
    </row>
    <row r="251" spans="2:4" x14ac:dyDescent="0.2">
      <c r="B251" s="8" t="s">
        <v>379</v>
      </c>
      <c r="C251" s="16">
        <v>0</v>
      </c>
      <c r="D251" s="16">
        <v>0.17</v>
      </c>
    </row>
    <row r="252" spans="2:4" x14ac:dyDescent="0.2">
      <c r="B252" s="8" t="s">
        <v>488</v>
      </c>
      <c r="C252" s="16">
        <v>0</v>
      </c>
      <c r="D252" s="16">
        <v>0.16400000000000001</v>
      </c>
    </row>
    <row r="253" spans="2:4" x14ac:dyDescent="0.2">
      <c r="B253" s="8" t="s">
        <v>489</v>
      </c>
      <c r="C253" s="16">
        <v>0</v>
      </c>
      <c r="D253" s="16">
        <v>0.16400000000000001</v>
      </c>
    </row>
    <row r="254" spans="2:4" x14ac:dyDescent="0.2">
      <c r="B254" s="8" t="s">
        <v>382</v>
      </c>
      <c r="C254" s="16">
        <v>0</v>
      </c>
      <c r="D254" s="16">
        <v>7.8E-2</v>
      </c>
    </row>
    <row r="255" spans="2:4" x14ac:dyDescent="0.2">
      <c r="B255" s="8" t="s">
        <v>383</v>
      </c>
      <c r="C255" s="16">
        <v>0</v>
      </c>
      <c r="D255" s="16">
        <v>9.6000000000000002E-2</v>
      </c>
    </row>
    <row r="256" spans="2:4" x14ac:dyDescent="0.2">
      <c r="B256" s="8" t="s">
        <v>384</v>
      </c>
      <c r="C256" s="16">
        <v>0</v>
      </c>
      <c r="D256" s="16">
        <v>0.13700000000000001</v>
      </c>
    </row>
    <row r="257" spans="2:4" x14ac:dyDescent="0.2">
      <c r="B257" s="8" t="s">
        <v>385</v>
      </c>
      <c r="C257" s="16">
        <v>0</v>
      </c>
      <c r="D257" s="16">
        <v>0.18</v>
      </c>
    </row>
    <row r="258" spans="2:4" x14ac:dyDescent="0.2">
      <c r="B258" s="8" t="s">
        <v>386</v>
      </c>
      <c r="C258" s="16">
        <v>0</v>
      </c>
      <c r="D258" s="16">
        <v>0.224</v>
      </c>
    </row>
    <row r="259" spans="2:4" x14ac:dyDescent="0.2">
      <c r="B259" s="8" t="s">
        <v>387</v>
      </c>
      <c r="C259" s="16">
        <v>0</v>
      </c>
      <c r="D259" s="16">
        <v>0.12</v>
      </c>
    </row>
    <row r="260" spans="2:4" x14ac:dyDescent="0.2">
      <c r="B260" s="8" t="s">
        <v>388</v>
      </c>
      <c r="C260" s="16">
        <v>0</v>
      </c>
      <c r="D260" s="16">
        <v>0.12</v>
      </c>
    </row>
    <row r="261" spans="2:4" x14ac:dyDescent="0.2">
      <c r="B261" s="8" t="s">
        <v>389</v>
      </c>
      <c r="C261" s="16">
        <v>0</v>
      </c>
      <c r="D261" s="16">
        <v>0.2</v>
      </c>
    </row>
    <row r="262" spans="2:4" x14ac:dyDescent="0.2">
      <c r="B262" s="8" t="s">
        <v>390</v>
      </c>
      <c r="C262" s="16">
        <v>0</v>
      </c>
      <c r="D262" s="16">
        <v>0.22</v>
      </c>
    </row>
    <row r="263" spans="2:4" x14ac:dyDescent="0.2">
      <c r="B263" s="8" t="s">
        <v>391</v>
      </c>
      <c r="C263" s="16">
        <v>0</v>
      </c>
      <c r="D263" s="16">
        <v>0.28999999999999998</v>
      </c>
    </row>
    <row r="264" spans="2:4" x14ac:dyDescent="0.2">
      <c r="B264" s="8" t="s">
        <v>392</v>
      </c>
      <c r="C264" s="16">
        <v>0</v>
      </c>
      <c r="D264" s="16">
        <v>0.14799999999999999</v>
      </c>
    </row>
    <row r="265" spans="2:4" x14ac:dyDescent="0.2">
      <c r="B265" s="8" t="s">
        <v>393</v>
      </c>
      <c r="C265" s="16">
        <v>0</v>
      </c>
      <c r="D265" s="16">
        <v>0.28000000000000003</v>
      </c>
    </row>
    <row r="266" spans="2:4" x14ac:dyDescent="0.2">
      <c r="B266" s="8" t="s">
        <v>394</v>
      </c>
      <c r="C266" s="16">
        <v>0</v>
      </c>
      <c r="D266" s="16">
        <v>0.36</v>
      </c>
    </row>
    <row r="267" spans="2:4" x14ac:dyDescent="0.2">
      <c r="B267" s="8" t="s">
        <v>395</v>
      </c>
      <c r="C267" s="16">
        <v>0</v>
      </c>
      <c r="D267" s="16">
        <v>0.39700000000000002</v>
      </c>
    </row>
    <row r="268" spans="2:4" x14ac:dyDescent="0.2">
      <c r="B268" s="5" t="s">
        <v>106</v>
      </c>
      <c r="C268" s="18">
        <v>0</v>
      </c>
      <c r="D268" s="18">
        <v>6.0999999999999999E-2</v>
      </c>
    </row>
    <row r="269" spans="2:4" x14ac:dyDescent="0.2">
      <c r="B269" s="5" t="s">
        <v>107</v>
      </c>
      <c r="C269" s="18">
        <v>0</v>
      </c>
      <c r="D269" s="18">
        <v>0.10100000000000001</v>
      </c>
    </row>
    <row r="270" spans="2:4" x14ac:dyDescent="0.2">
      <c r="B270" s="5" t="s">
        <v>108</v>
      </c>
      <c r="C270" s="18">
        <v>0</v>
      </c>
      <c r="D270" s="18">
        <v>0.13100000000000001</v>
      </c>
    </row>
    <row r="271" spans="2:4" x14ac:dyDescent="0.2">
      <c r="B271" s="5" t="s">
        <v>109</v>
      </c>
      <c r="C271" s="18">
        <v>0</v>
      </c>
      <c r="D271" s="18">
        <v>0.14499999999999999</v>
      </c>
    </row>
    <row r="272" spans="2:4" x14ac:dyDescent="0.2">
      <c r="B272" s="5" t="s">
        <v>110</v>
      </c>
      <c r="C272" s="18">
        <v>0</v>
      </c>
      <c r="D272" s="18">
        <v>0.17599999999999999</v>
      </c>
    </row>
    <row r="273" spans="2:4" x14ac:dyDescent="0.2">
      <c r="B273" s="5" t="s">
        <v>111</v>
      </c>
      <c r="C273" s="18">
        <v>0</v>
      </c>
      <c r="D273" s="18">
        <v>0.19600000000000001</v>
      </c>
    </row>
    <row r="274" spans="2:4" x14ac:dyDescent="0.2">
      <c r="B274" s="5" t="s">
        <v>143</v>
      </c>
      <c r="C274" s="18">
        <v>0</v>
      </c>
      <c r="D274" s="18">
        <v>0.1</v>
      </c>
    </row>
    <row r="275" spans="2:4" x14ac:dyDescent="0.2">
      <c r="B275" s="5" t="s">
        <v>144</v>
      </c>
      <c r="C275" s="18">
        <v>0</v>
      </c>
      <c r="D275" s="18">
        <v>0.13500000000000001</v>
      </c>
    </row>
    <row r="276" spans="2:4" x14ac:dyDescent="0.2">
      <c r="B276" s="5" t="s">
        <v>145</v>
      </c>
      <c r="C276" s="18">
        <v>0</v>
      </c>
      <c r="D276" s="18">
        <v>0.17100000000000001</v>
      </c>
    </row>
    <row r="277" spans="2:4" x14ac:dyDescent="0.2">
      <c r="B277" s="5" t="s">
        <v>146</v>
      </c>
      <c r="C277" s="18">
        <v>0</v>
      </c>
      <c r="D277" s="18">
        <v>0.19</v>
      </c>
    </row>
    <row r="278" spans="2:4" x14ac:dyDescent="0.2">
      <c r="B278" s="5" t="s">
        <v>147</v>
      </c>
      <c r="C278" s="18">
        <v>0</v>
      </c>
      <c r="D278" s="18">
        <v>0.21099999999999999</v>
      </c>
    </row>
    <row r="279" spans="2:4" x14ac:dyDescent="0.2">
      <c r="B279" s="5" t="s">
        <v>148</v>
      </c>
      <c r="C279" s="18">
        <v>0</v>
      </c>
      <c r="D279" s="18">
        <v>0.22500000000000001</v>
      </c>
    </row>
    <row r="280" spans="2:4" x14ac:dyDescent="0.2">
      <c r="B280" s="5" t="s">
        <v>112</v>
      </c>
      <c r="C280" s="18">
        <v>0</v>
      </c>
      <c r="D280" s="18">
        <v>0.151</v>
      </c>
    </row>
    <row r="281" spans="2:4" x14ac:dyDescent="0.2">
      <c r="B281" s="5" t="s">
        <v>113</v>
      </c>
      <c r="C281" s="18">
        <v>0</v>
      </c>
      <c r="D281" s="18">
        <v>0.161</v>
      </c>
    </row>
    <row r="282" spans="2:4" ht="12" customHeight="1" x14ac:dyDescent="0.2">
      <c r="B282" s="5" t="s">
        <v>114</v>
      </c>
      <c r="C282" s="18">
        <v>0</v>
      </c>
      <c r="D282" s="18">
        <v>0.17799999999999999</v>
      </c>
    </row>
    <row r="283" spans="2:4" ht="12" customHeight="1" x14ac:dyDescent="0.2">
      <c r="B283" s="5" t="s">
        <v>115</v>
      </c>
      <c r="C283" s="18">
        <v>0</v>
      </c>
      <c r="D283" s="18">
        <v>0.19</v>
      </c>
    </row>
    <row r="284" spans="2:4" x14ac:dyDescent="0.2">
      <c r="B284" s="5" t="s">
        <v>116</v>
      </c>
      <c r="C284" s="18">
        <v>0</v>
      </c>
      <c r="D284" s="18">
        <v>0.218</v>
      </c>
    </row>
    <row r="285" spans="2:4" x14ac:dyDescent="0.2">
      <c r="B285" s="5" t="s">
        <v>117</v>
      </c>
      <c r="C285" s="18">
        <v>0</v>
      </c>
      <c r="D285" s="18">
        <v>0.22600000000000001</v>
      </c>
    </row>
    <row r="286" spans="2:4" x14ac:dyDescent="0.2">
      <c r="B286" s="5" t="s">
        <v>149</v>
      </c>
      <c r="C286" s="18">
        <v>0</v>
      </c>
      <c r="D286" s="18">
        <v>0.151</v>
      </c>
    </row>
    <row r="287" spans="2:4" x14ac:dyDescent="0.2">
      <c r="B287" s="5" t="s">
        <v>150</v>
      </c>
      <c r="C287" s="18">
        <v>0</v>
      </c>
      <c r="D287" s="18">
        <v>0.161</v>
      </c>
    </row>
    <row r="288" spans="2:4" x14ac:dyDescent="0.2">
      <c r="B288" s="5" t="s">
        <v>151</v>
      </c>
      <c r="C288" s="18">
        <v>0</v>
      </c>
      <c r="D288" s="18">
        <v>0.17799999999999999</v>
      </c>
    </row>
    <row r="289" spans="2:4" x14ac:dyDescent="0.2">
      <c r="B289" s="5" t="s">
        <v>152</v>
      </c>
      <c r="C289" s="18">
        <v>0</v>
      </c>
      <c r="D289" s="18">
        <v>0.19</v>
      </c>
    </row>
    <row r="290" spans="2:4" x14ac:dyDescent="0.2">
      <c r="B290" s="5" t="s">
        <v>153</v>
      </c>
      <c r="C290" s="18">
        <v>0</v>
      </c>
      <c r="D290" s="18">
        <v>0.218</v>
      </c>
    </row>
    <row r="291" spans="2:4" x14ac:dyDescent="0.2">
      <c r="B291" s="5" t="s">
        <v>154</v>
      </c>
      <c r="C291" s="18">
        <v>0</v>
      </c>
      <c r="D291" s="18">
        <v>0.22600000000000001</v>
      </c>
    </row>
    <row r="292" spans="2:4" x14ac:dyDescent="0.2">
      <c r="B292" s="5" t="s">
        <v>139</v>
      </c>
      <c r="C292" s="18">
        <v>0</v>
      </c>
      <c r="D292" s="18">
        <v>0.11600000000000001</v>
      </c>
    </row>
    <row r="293" spans="2:4" x14ac:dyDescent="0.2">
      <c r="B293" s="5" t="s">
        <v>140</v>
      </c>
      <c r="C293" s="18">
        <v>0</v>
      </c>
      <c r="D293" s="18">
        <v>0.17199999999999999</v>
      </c>
    </row>
    <row r="294" spans="2:4" x14ac:dyDescent="0.2">
      <c r="B294" s="5" t="s">
        <v>141</v>
      </c>
      <c r="C294" s="18">
        <v>0</v>
      </c>
      <c r="D294" s="18">
        <v>0.23400000000000001</v>
      </c>
    </row>
    <row r="295" spans="2:4" x14ac:dyDescent="0.2">
      <c r="B295" s="5" t="s">
        <v>142</v>
      </c>
      <c r="C295" s="18">
        <v>0</v>
      </c>
      <c r="D295" s="18">
        <v>0.34699999999999998</v>
      </c>
    </row>
    <row r="296" spans="2:4" x14ac:dyDescent="0.2">
      <c r="B296" s="8" t="s">
        <v>396</v>
      </c>
      <c r="C296" s="16">
        <v>0</v>
      </c>
      <c r="D296" s="16">
        <v>4.2000000000000003E-2</v>
      </c>
    </row>
    <row r="297" spans="2:4" x14ac:dyDescent="0.2">
      <c r="B297" s="8" t="s">
        <v>397</v>
      </c>
      <c r="C297" s="16">
        <v>0</v>
      </c>
      <c r="D297" s="16">
        <v>5.8000000000000003E-2</v>
      </c>
    </row>
    <row r="298" spans="2:4" x14ac:dyDescent="0.2">
      <c r="B298" s="8" t="s">
        <v>398</v>
      </c>
      <c r="C298" s="16">
        <v>0</v>
      </c>
      <c r="D298" s="16">
        <v>9.7000000000000003E-2</v>
      </c>
    </row>
    <row r="299" spans="2:4" x14ac:dyDescent="0.2">
      <c r="B299" s="8" t="s">
        <v>399</v>
      </c>
      <c r="C299" s="16">
        <v>0</v>
      </c>
      <c r="D299" s="16">
        <v>0.11600000000000001</v>
      </c>
    </row>
    <row r="300" spans="2:4" ht="12" customHeight="1" x14ac:dyDescent="0.2">
      <c r="B300" s="8" t="s">
        <v>400</v>
      </c>
      <c r="C300" s="16">
        <v>0</v>
      </c>
      <c r="D300" s="16">
        <v>0.161</v>
      </c>
    </row>
    <row r="301" spans="2:4" ht="12" customHeight="1" x14ac:dyDescent="0.2">
      <c r="B301" s="8" t="s">
        <v>401</v>
      </c>
      <c r="C301" s="16">
        <v>0</v>
      </c>
      <c r="D301" s="16">
        <v>0.21299999999999999</v>
      </c>
    </row>
    <row r="302" spans="2:4" x14ac:dyDescent="0.2">
      <c r="B302" s="8" t="s">
        <v>402</v>
      </c>
      <c r="C302" s="16">
        <v>0</v>
      </c>
      <c r="D302" s="16">
        <v>0.12</v>
      </c>
    </row>
    <row r="303" spans="2:4" x14ac:dyDescent="0.2">
      <c r="B303" s="8" t="s">
        <v>403</v>
      </c>
      <c r="C303" s="16">
        <v>0</v>
      </c>
      <c r="D303" s="16">
        <v>0.12</v>
      </c>
    </row>
    <row r="304" spans="2:4" x14ac:dyDescent="0.2">
      <c r="B304" s="8" t="s">
        <v>404</v>
      </c>
      <c r="C304" s="16">
        <v>0</v>
      </c>
      <c r="D304" s="16">
        <v>0.2</v>
      </c>
    </row>
    <row r="305" spans="2:4" x14ac:dyDescent="0.2">
      <c r="B305" s="8" t="s">
        <v>405</v>
      </c>
      <c r="C305" s="16">
        <v>0</v>
      </c>
      <c r="D305" s="16">
        <v>0.22</v>
      </c>
    </row>
    <row r="306" spans="2:4" x14ac:dyDescent="0.2">
      <c r="B306" s="8" t="s">
        <v>406</v>
      </c>
      <c r="C306" s="16">
        <v>0</v>
      </c>
      <c r="D306" s="16">
        <v>0.28999999999999998</v>
      </c>
    </row>
    <row r="307" spans="2:4" x14ac:dyDescent="0.2">
      <c r="B307" s="8" t="s">
        <v>407</v>
      </c>
      <c r="C307" s="16">
        <v>0</v>
      </c>
      <c r="D307" s="16">
        <v>0.32100000000000001</v>
      </c>
    </row>
    <row r="308" spans="2:4" x14ac:dyDescent="0.2">
      <c r="B308" s="8" t="s">
        <v>408</v>
      </c>
      <c r="C308" s="16">
        <v>0</v>
      </c>
      <c r="D308" s="16">
        <v>0.17</v>
      </c>
    </row>
    <row r="309" spans="2:4" ht="12" customHeight="1" x14ac:dyDescent="0.2">
      <c r="B309" s="8" t="s">
        <v>409</v>
      </c>
      <c r="C309" s="16">
        <v>0</v>
      </c>
      <c r="D309" s="16">
        <v>4.7E-2</v>
      </c>
    </row>
    <row r="310" spans="2:4" ht="12" customHeight="1" x14ac:dyDescent="0.2">
      <c r="B310" s="8" t="s">
        <v>410</v>
      </c>
      <c r="C310" s="16">
        <v>0</v>
      </c>
      <c r="D310" s="16">
        <v>6.4000000000000001E-2</v>
      </c>
    </row>
    <row r="311" spans="2:4" x14ac:dyDescent="0.2">
      <c r="B311" s="8" t="s">
        <v>411</v>
      </c>
      <c r="C311" s="16">
        <v>0</v>
      </c>
      <c r="D311" s="16">
        <v>0.113</v>
      </c>
    </row>
    <row r="312" spans="2:4" x14ac:dyDescent="0.2">
      <c r="B312" s="8" t="s">
        <v>412</v>
      </c>
      <c r="C312" s="16">
        <v>0</v>
      </c>
      <c r="D312" s="16">
        <v>0.14499999999999999</v>
      </c>
    </row>
    <row r="313" spans="2:4" x14ac:dyDescent="0.2">
      <c r="B313" s="8" t="s">
        <v>413</v>
      </c>
      <c r="C313" s="16">
        <v>0</v>
      </c>
      <c r="D313" s="16">
        <v>0.17799999999999999</v>
      </c>
    </row>
    <row r="314" spans="2:4" x14ac:dyDescent="0.2">
      <c r="B314" s="8" t="s">
        <v>414</v>
      </c>
      <c r="C314" s="16">
        <v>0</v>
      </c>
      <c r="D314" s="16">
        <v>0.105</v>
      </c>
    </row>
    <row r="315" spans="2:4" x14ac:dyDescent="0.2">
      <c r="B315" s="8" t="s">
        <v>415</v>
      </c>
      <c r="C315" s="16">
        <v>0</v>
      </c>
      <c r="D315" s="16">
        <v>0.13</v>
      </c>
    </row>
    <row r="316" spans="2:4" x14ac:dyDescent="0.2">
      <c r="B316" s="8" t="s">
        <v>416</v>
      </c>
      <c r="C316" s="16">
        <v>0</v>
      </c>
      <c r="D316" s="16">
        <v>0.20300000000000001</v>
      </c>
    </row>
    <row r="317" spans="2:4" x14ac:dyDescent="0.2">
      <c r="B317" s="8" t="s">
        <v>417</v>
      </c>
      <c r="C317" s="16">
        <v>0</v>
      </c>
      <c r="D317" s="16">
        <v>0.24299999999999999</v>
      </c>
    </row>
    <row r="318" spans="2:4" x14ac:dyDescent="0.2">
      <c r="B318" s="8" t="s">
        <v>418</v>
      </c>
      <c r="C318" s="16">
        <v>0</v>
      </c>
      <c r="D318" s="16">
        <v>0.31</v>
      </c>
    </row>
    <row r="319" spans="2:4" x14ac:dyDescent="0.2">
      <c r="B319" s="8" t="s">
        <v>419</v>
      </c>
      <c r="C319" s="16">
        <v>0</v>
      </c>
      <c r="D319" s="16">
        <v>0.124</v>
      </c>
    </row>
    <row r="320" spans="2:4" x14ac:dyDescent="0.2">
      <c r="B320" s="8" t="s">
        <v>420</v>
      </c>
      <c r="C320" s="16">
        <v>0</v>
      </c>
      <c r="D320" s="16">
        <v>0.124</v>
      </c>
    </row>
    <row r="321" spans="2:4" x14ac:dyDescent="0.2">
      <c r="B321" s="8" t="s">
        <v>421</v>
      </c>
      <c r="C321" s="16">
        <v>0</v>
      </c>
      <c r="D321" s="16">
        <v>0.13900000000000001</v>
      </c>
    </row>
    <row r="322" spans="2:4" x14ac:dyDescent="0.2">
      <c r="B322" s="8" t="s">
        <v>422</v>
      </c>
      <c r="C322" s="16">
        <v>0</v>
      </c>
      <c r="D322" s="16">
        <v>0.20499999999999999</v>
      </c>
    </row>
    <row r="323" spans="2:4" x14ac:dyDescent="0.2">
      <c r="B323" s="8" t="s">
        <v>423</v>
      </c>
      <c r="C323" s="16">
        <v>0</v>
      </c>
      <c r="D323" s="16">
        <v>0.21199999999999999</v>
      </c>
    </row>
    <row r="324" spans="2:4" x14ac:dyDescent="0.2">
      <c r="B324" s="8" t="s">
        <v>424</v>
      </c>
      <c r="C324" s="16">
        <v>0</v>
      </c>
      <c r="D324" s="16">
        <v>0.124</v>
      </c>
    </row>
    <row r="325" spans="2:4" x14ac:dyDescent="0.2">
      <c r="B325" s="8" t="s">
        <v>425</v>
      </c>
      <c r="C325" s="16">
        <v>0</v>
      </c>
      <c r="D325" s="16">
        <v>0.124</v>
      </c>
    </row>
    <row r="326" spans="2:4" x14ac:dyDescent="0.2">
      <c r="B326" s="8" t="s">
        <v>426</v>
      </c>
      <c r="C326" s="16">
        <v>0</v>
      </c>
      <c r="D326" s="16">
        <v>0.21199999999999999</v>
      </c>
    </row>
    <row r="327" spans="2:4" x14ac:dyDescent="0.2">
      <c r="B327" s="8" t="s">
        <v>427</v>
      </c>
      <c r="C327" s="16">
        <v>0</v>
      </c>
      <c r="D327" s="16">
        <v>0.28299999999999997</v>
      </c>
    </row>
    <row r="328" spans="2:4" x14ac:dyDescent="0.2">
      <c r="B328" s="8" t="s">
        <v>428</v>
      </c>
      <c r="C328" s="16">
        <v>0</v>
      </c>
      <c r="D328" s="16">
        <v>0.313</v>
      </c>
    </row>
    <row r="329" spans="2:4" x14ac:dyDescent="0.2">
      <c r="B329" s="8" t="s">
        <v>429</v>
      </c>
      <c r="C329" s="16">
        <v>0</v>
      </c>
      <c r="D329" s="16">
        <v>0.17</v>
      </c>
    </row>
    <row r="330" spans="2:4" x14ac:dyDescent="0.2">
      <c r="B330" s="8" t="s">
        <v>430</v>
      </c>
      <c r="C330" s="16">
        <v>0</v>
      </c>
      <c r="D330" s="16">
        <v>0.16400000000000001</v>
      </c>
    </row>
    <row r="331" spans="2:4" x14ac:dyDescent="0.2">
      <c r="B331" s="8" t="s">
        <v>431</v>
      </c>
      <c r="C331" s="16">
        <v>0</v>
      </c>
      <c r="D331" s="16">
        <v>7.8E-2</v>
      </c>
    </row>
    <row r="332" spans="2:4" x14ac:dyDescent="0.2">
      <c r="B332" s="8" t="s">
        <v>432</v>
      </c>
      <c r="C332" s="16">
        <v>0</v>
      </c>
      <c r="D332" s="16">
        <v>9.6000000000000002E-2</v>
      </c>
    </row>
    <row r="333" spans="2:4" x14ac:dyDescent="0.2">
      <c r="B333" s="8" t="s">
        <v>433</v>
      </c>
      <c r="C333" s="16">
        <v>0</v>
      </c>
      <c r="D333" s="16">
        <v>0.13700000000000001</v>
      </c>
    </row>
    <row r="334" spans="2:4" x14ac:dyDescent="0.2">
      <c r="B334" s="8" t="s">
        <v>434</v>
      </c>
      <c r="C334" s="16">
        <v>0</v>
      </c>
      <c r="D334" s="16">
        <v>0.18</v>
      </c>
    </row>
    <row r="335" spans="2:4" x14ac:dyDescent="0.2">
      <c r="B335" s="8" t="s">
        <v>435</v>
      </c>
      <c r="C335" s="16">
        <v>0</v>
      </c>
      <c r="D335" s="16">
        <v>0.224</v>
      </c>
    </row>
    <row r="336" spans="2:4" x14ac:dyDescent="0.2">
      <c r="B336" s="8" t="s">
        <v>436</v>
      </c>
      <c r="C336" s="16">
        <v>0</v>
      </c>
      <c r="D336" s="16">
        <v>0.12</v>
      </c>
    </row>
    <row r="337" spans="2:4" x14ac:dyDescent="0.2">
      <c r="B337" s="8" t="s">
        <v>437</v>
      </c>
      <c r="C337" s="16">
        <v>0</v>
      </c>
      <c r="D337" s="16">
        <v>0.12</v>
      </c>
    </row>
    <row r="338" spans="2:4" x14ac:dyDescent="0.2">
      <c r="B338" s="8" t="s">
        <v>438</v>
      </c>
      <c r="C338" s="16">
        <v>0</v>
      </c>
      <c r="D338" s="16">
        <v>0.2</v>
      </c>
    </row>
    <row r="339" spans="2:4" x14ac:dyDescent="0.2">
      <c r="B339" s="8" t="s">
        <v>439</v>
      </c>
      <c r="C339" s="16">
        <v>0</v>
      </c>
      <c r="D339" s="16">
        <v>0.22</v>
      </c>
    </row>
    <row r="340" spans="2:4" ht="12" customHeight="1" x14ac:dyDescent="0.2">
      <c r="B340" s="8" t="s">
        <v>440</v>
      </c>
      <c r="C340" s="16">
        <v>0</v>
      </c>
      <c r="D340" s="16">
        <v>0.28999999999999998</v>
      </c>
    </row>
    <row r="341" spans="2:4" ht="12" customHeight="1" x14ac:dyDescent="0.2">
      <c r="B341" s="8" t="s">
        <v>441</v>
      </c>
      <c r="C341" s="16">
        <v>0</v>
      </c>
      <c r="D341" s="16">
        <v>0.14799999999999999</v>
      </c>
    </row>
    <row r="342" spans="2:4" x14ac:dyDescent="0.2">
      <c r="B342" s="8" t="s">
        <v>442</v>
      </c>
      <c r="C342" s="16">
        <v>0</v>
      </c>
      <c r="D342" s="16">
        <v>0.28000000000000003</v>
      </c>
    </row>
    <row r="343" spans="2:4" x14ac:dyDescent="0.2">
      <c r="B343" s="8" t="s">
        <v>443</v>
      </c>
      <c r="C343" s="16">
        <v>0</v>
      </c>
      <c r="D343" s="16">
        <v>0.36</v>
      </c>
    </row>
    <row r="344" spans="2:4" x14ac:dyDescent="0.2">
      <c r="B344" s="8" t="s">
        <v>444</v>
      </c>
      <c r="C344" s="16">
        <v>0</v>
      </c>
      <c r="D344" s="16">
        <v>0.39700000000000002</v>
      </c>
    </row>
    <row r="345" spans="2:4" x14ac:dyDescent="0.2">
      <c r="B345" s="8"/>
      <c r="C345" s="16"/>
      <c r="D345" s="16"/>
    </row>
    <row r="346" spans="2:4" x14ac:dyDescent="0.2">
      <c r="B346" s="8"/>
      <c r="C346" s="16"/>
      <c r="D346" s="16"/>
    </row>
    <row r="347" spans="2:4" x14ac:dyDescent="0.2">
      <c r="B347" s="8"/>
      <c r="C347" s="16"/>
      <c r="D347" s="16"/>
    </row>
    <row r="348" spans="2:4" x14ac:dyDescent="0.2">
      <c r="B348" s="8"/>
      <c r="C348" s="16"/>
      <c r="D348" s="16"/>
    </row>
    <row r="349" spans="2:4" x14ac:dyDescent="0.2">
      <c r="B349" s="8"/>
      <c r="C349" s="16"/>
      <c r="D349" s="16"/>
    </row>
    <row r="350" spans="2:4" x14ac:dyDescent="0.2">
      <c r="B350" s="8"/>
      <c r="C350" s="16"/>
      <c r="D350" s="16"/>
    </row>
    <row r="351" spans="2:4" x14ac:dyDescent="0.2">
      <c r="B351" s="8"/>
      <c r="C351" s="16"/>
      <c r="D351" s="16"/>
    </row>
    <row r="352" spans="2:4" ht="12" customHeight="1" x14ac:dyDescent="0.2">
      <c r="B352" s="8"/>
      <c r="C352" s="16"/>
      <c r="D352" s="16"/>
    </row>
    <row r="353" spans="2:4" ht="12" customHeight="1" x14ac:dyDescent="0.2"/>
    <row r="354" spans="2:4" ht="15.75" x14ac:dyDescent="0.25">
      <c r="B354" s="24" t="s">
        <v>45</v>
      </c>
      <c r="C354" s="21"/>
      <c r="D354" s="22"/>
    </row>
    <row r="355" spans="2:4" x14ac:dyDescent="0.2">
      <c r="B355" s="7" t="s">
        <v>23</v>
      </c>
      <c r="C355" s="15" t="s">
        <v>2</v>
      </c>
      <c r="D355" s="15" t="s">
        <v>3</v>
      </c>
    </row>
    <row r="356" spans="2:4" x14ac:dyDescent="0.2">
      <c r="B356" s="5" t="s">
        <v>125</v>
      </c>
      <c r="C356" s="18">
        <v>0</v>
      </c>
      <c r="D356" s="18">
        <v>8.6999999999999994E-2</v>
      </c>
    </row>
    <row r="357" spans="2:4" x14ac:dyDescent="0.2">
      <c r="B357" s="5" t="s">
        <v>118</v>
      </c>
      <c r="C357" s="18">
        <v>0</v>
      </c>
      <c r="D357" s="18">
        <v>0.03</v>
      </c>
    </row>
    <row r="358" spans="2:4" x14ac:dyDescent="0.2">
      <c r="B358" s="5" t="s">
        <v>130</v>
      </c>
      <c r="C358" s="18">
        <v>0</v>
      </c>
      <c r="D358" s="18">
        <v>1.7999999999999999E-2</v>
      </c>
    </row>
    <row r="359" spans="2:4" x14ac:dyDescent="0.2">
      <c r="B359" s="8" t="s">
        <v>445</v>
      </c>
      <c r="C359" s="16">
        <v>0</v>
      </c>
      <c r="D359" s="16">
        <v>2.9000000000000001E-2</v>
      </c>
    </row>
    <row r="360" spans="2:4" x14ac:dyDescent="0.2">
      <c r="B360" s="8" t="s">
        <v>450</v>
      </c>
      <c r="C360" s="16">
        <v>0</v>
      </c>
      <c r="D360" s="16">
        <v>9.9400000000000002E-2</v>
      </c>
    </row>
    <row r="361" spans="2:4" x14ac:dyDescent="0.2">
      <c r="B361" s="8" t="s">
        <v>451</v>
      </c>
      <c r="C361" s="16">
        <v>0</v>
      </c>
      <c r="D361" s="16">
        <v>0.15579999999999999</v>
      </c>
    </row>
    <row r="362" spans="2:4" x14ac:dyDescent="0.2">
      <c r="B362" s="8" t="s">
        <v>452</v>
      </c>
      <c r="C362" s="16">
        <v>0</v>
      </c>
      <c r="D362" s="16">
        <v>0.10009999999999999</v>
      </c>
    </row>
    <row r="363" spans="2:4" x14ac:dyDescent="0.2">
      <c r="B363" s="8" t="s">
        <v>453</v>
      </c>
      <c r="C363" s="16">
        <v>0</v>
      </c>
      <c r="D363" s="16">
        <v>0.15720000000000001</v>
      </c>
    </row>
    <row r="364" spans="2:4" x14ac:dyDescent="0.2">
      <c r="B364" s="8" t="s">
        <v>446</v>
      </c>
      <c r="C364" s="16">
        <v>0</v>
      </c>
      <c r="D364" s="16">
        <v>2.9000000000000001E-2</v>
      </c>
    </row>
    <row r="365" spans="2:4" x14ac:dyDescent="0.2">
      <c r="B365" s="8" t="s">
        <v>454</v>
      </c>
      <c r="C365" s="16">
        <v>0</v>
      </c>
      <c r="D365" s="16">
        <v>9.9400000000000002E-2</v>
      </c>
    </row>
    <row r="366" spans="2:4" x14ac:dyDescent="0.2">
      <c r="B366" s="8" t="s">
        <v>455</v>
      </c>
      <c r="C366" s="16">
        <v>0</v>
      </c>
      <c r="D366" s="16">
        <v>0.15579999999999999</v>
      </c>
    </row>
    <row r="367" spans="2:4" x14ac:dyDescent="0.2">
      <c r="B367" s="8" t="s">
        <v>456</v>
      </c>
      <c r="C367" s="16">
        <v>0</v>
      </c>
      <c r="D367" s="16">
        <v>0.10009999999999999</v>
      </c>
    </row>
    <row r="368" spans="2:4" x14ac:dyDescent="0.2">
      <c r="B368" s="8" t="s">
        <v>457</v>
      </c>
      <c r="C368" s="16">
        <v>0</v>
      </c>
      <c r="D368" s="16">
        <v>0.15720000000000001</v>
      </c>
    </row>
    <row r="369" spans="2:4" x14ac:dyDescent="0.2">
      <c r="B369" s="8"/>
      <c r="C369" s="16"/>
      <c r="D369" s="16"/>
    </row>
    <row r="370" spans="2:4" x14ac:dyDescent="0.2">
      <c r="B370" s="8"/>
      <c r="C370" s="16"/>
      <c r="D370" s="16"/>
    </row>
    <row r="371" spans="2:4" x14ac:dyDescent="0.2">
      <c r="B371" s="8"/>
      <c r="C371" s="16"/>
      <c r="D371" s="16"/>
    </row>
    <row r="372" spans="2:4" x14ac:dyDescent="0.2">
      <c r="B372" s="8"/>
      <c r="C372" s="16"/>
      <c r="D372" s="16"/>
    </row>
    <row r="373" spans="2:4" x14ac:dyDescent="0.2">
      <c r="B373" s="8"/>
      <c r="C373" s="16"/>
      <c r="D373" s="16"/>
    </row>
    <row r="374" spans="2:4" x14ac:dyDescent="0.2">
      <c r="B374" s="8"/>
      <c r="C374" s="16"/>
      <c r="D374" s="16"/>
    </row>
    <row r="375" spans="2:4" x14ac:dyDescent="0.2">
      <c r="B375" s="8"/>
      <c r="C375" s="16"/>
      <c r="D375" s="16"/>
    </row>
    <row r="376" spans="2:4" x14ac:dyDescent="0.2">
      <c r="B376" s="8"/>
      <c r="C376" s="16"/>
      <c r="D376" s="16"/>
    </row>
    <row r="377" spans="2:4" x14ac:dyDescent="0.2">
      <c r="B377" s="8"/>
      <c r="C377" s="16"/>
      <c r="D377" s="16"/>
    </row>
    <row r="378" spans="2:4" x14ac:dyDescent="0.2">
      <c r="B378" s="8"/>
      <c r="C378" s="16"/>
      <c r="D378" s="16"/>
    </row>
    <row r="379" spans="2:4" x14ac:dyDescent="0.2">
      <c r="B379" s="8"/>
      <c r="C379" s="16"/>
      <c r="D379" s="16"/>
    </row>
    <row r="380" spans="2:4" x14ac:dyDescent="0.2">
      <c r="B380" s="8"/>
      <c r="C380" s="16"/>
      <c r="D380" s="16"/>
    </row>
    <row r="381" spans="2:4" x14ac:dyDescent="0.2">
      <c r="B381" s="8"/>
      <c r="C381" s="16"/>
      <c r="D381" s="16"/>
    </row>
    <row r="382" spans="2:4" x14ac:dyDescent="0.2">
      <c r="B382" s="8"/>
      <c r="C382" s="16"/>
      <c r="D382" s="16"/>
    </row>
    <row r="383" spans="2:4" x14ac:dyDescent="0.2">
      <c r="B383" s="8"/>
      <c r="C383" s="16"/>
      <c r="D383" s="16"/>
    </row>
    <row r="384" spans="2:4" x14ac:dyDescent="0.2">
      <c r="B384" s="8"/>
      <c r="C384" s="16"/>
      <c r="D384" s="16"/>
    </row>
    <row r="385" spans="2:4" x14ac:dyDescent="0.2">
      <c r="B385" s="8"/>
      <c r="C385" s="16"/>
      <c r="D385" s="16"/>
    </row>
    <row r="386" spans="2:4" x14ac:dyDescent="0.2">
      <c r="B386" s="8"/>
      <c r="C386" s="16"/>
      <c r="D386" s="16"/>
    </row>
    <row r="387" spans="2:4" x14ac:dyDescent="0.2">
      <c r="B387" s="8"/>
      <c r="C387" s="16"/>
      <c r="D387" s="16"/>
    </row>
    <row r="388" spans="2:4" x14ac:dyDescent="0.2">
      <c r="B388" s="8"/>
      <c r="C388" s="16"/>
      <c r="D388" s="16"/>
    </row>
    <row r="389" spans="2:4" x14ac:dyDescent="0.2">
      <c r="B389" s="8"/>
      <c r="C389" s="16"/>
      <c r="D389" s="16"/>
    </row>
    <row r="390" spans="2:4" x14ac:dyDescent="0.2">
      <c r="B390" s="8"/>
      <c r="C390" s="16"/>
      <c r="D390" s="16"/>
    </row>
    <row r="392" spans="2:4" ht="15.75" x14ac:dyDescent="0.25">
      <c r="B392" s="24" t="s">
        <v>120</v>
      </c>
      <c r="C392" s="21"/>
      <c r="D392" s="22"/>
    </row>
    <row r="393" spans="2:4" x14ac:dyDescent="0.2">
      <c r="B393" s="7" t="s">
        <v>23</v>
      </c>
      <c r="C393" s="15" t="s">
        <v>2</v>
      </c>
      <c r="D393" s="15" t="s">
        <v>3</v>
      </c>
    </row>
    <row r="394" spans="2:4" x14ac:dyDescent="0.2">
      <c r="B394" s="5" t="s">
        <v>534</v>
      </c>
      <c r="C394" s="18">
        <v>0</v>
      </c>
      <c r="D394" s="18">
        <v>1.6400000000000001E-2</v>
      </c>
    </row>
    <row r="395" spans="2:4" x14ac:dyDescent="0.2">
      <c r="B395" s="5" t="s">
        <v>124</v>
      </c>
      <c r="C395" s="18">
        <v>0</v>
      </c>
      <c r="D395" s="18">
        <v>1.4999999999999999E-2</v>
      </c>
    </row>
    <row r="396" spans="2:4" x14ac:dyDescent="0.2">
      <c r="B396" s="8" t="s">
        <v>535</v>
      </c>
      <c r="C396" s="16">
        <v>0</v>
      </c>
      <c r="D396" s="16">
        <v>1.7999999999999999E-2</v>
      </c>
    </row>
    <row r="397" spans="2:4" x14ac:dyDescent="0.2">
      <c r="B397" s="8" t="s">
        <v>536</v>
      </c>
      <c r="C397" s="16">
        <v>0</v>
      </c>
      <c r="D397" s="16">
        <v>1.7999999999999999E-2</v>
      </c>
    </row>
    <row r="399" spans="2:4" ht="15.75" x14ac:dyDescent="0.25">
      <c r="B399" s="24" t="s">
        <v>281</v>
      </c>
      <c r="C399" s="21"/>
      <c r="D399" s="22"/>
    </row>
    <row r="400" spans="2:4" x14ac:dyDescent="0.2">
      <c r="B400" s="7" t="s">
        <v>23</v>
      </c>
      <c r="C400" s="15" t="s">
        <v>2</v>
      </c>
      <c r="D400" s="15" t="s">
        <v>3</v>
      </c>
    </row>
    <row r="401" spans="2:4" x14ac:dyDescent="0.2">
      <c r="B401" s="5" t="s">
        <v>537</v>
      </c>
      <c r="C401" s="18">
        <v>0</v>
      </c>
      <c r="D401" s="18">
        <v>0.02</v>
      </c>
    </row>
    <row r="402" spans="2:4" x14ac:dyDescent="0.2">
      <c r="B402" s="5" t="s">
        <v>538</v>
      </c>
      <c r="C402" s="18">
        <v>0</v>
      </c>
      <c r="D402" s="18">
        <v>0.02</v>
      </c>
    </row>
    <row r="403" spans="2:4" x14ac:dyDescent="0.2">
      <c r="B403" s="5" t="s">
        <v>539</v>
      </c>
      <c r="C403" s="18">
        <v>0</v>
      </c>
      <c r="D403" s="18">
        <v>0.02</v>
      </c>
    </row>
    <row r="404" spans="2:4" x14ac:dyDescent="0.2">
      <c r="B404" s="5" t="s">
        <v>540</v>
      </c>
      <c r="C404" s="18">
        <v>0</v>
      </c>
      <c r="D404" s="18">
        <v>0.06</v>
      </c>
    </row>
    <row r="405" spans="2:4" x14ac:dyDescent="0.2">
      <c r="B405" s="5" t="s">
        <v>541</v>
      </c>
      <c r="C405" s="18">
        <v>0</v>
      </c>
      <c r="D405" s="18">
        <v>0.06</v>
      </c>
    </row>
    <row r="406" spans="2:4" x14ac:dyDescent="0.2">
      <c r="B406" s="5" t="s">
        <v>542</v>
      </c>
      <c r="C406" s="18">
        <v>0</v>
      </c>
      <c r="D406" s="18">
        <v>0.06</v>
      </c>
    </row>
    <row r="407" spans="2:4" x14ac:dyDescent="0.2">
      <c r="B407" s="25" t="s">
        <v>543</v>
      </c>
      <c r="C407" s="18">
        <v>0</v>
      </c>
      <c r="D407" s="18">
        <v>1.2</v>
      </c>
    </row>
    <row r="408" spans="2:4" x14ac:dyDescent="0.2">
      <c r="B408" s="25" t="s">
        <v>544</v>
      </c>
      <c r="C408" s="18">
        <v>0</v>
      </c>
      <c r="D408" s="18">
        <v>1.9</v>
      </c>
    </row>
    <row r="409" spans="2:4" x14ac:dyDescent="0.2">
      <c r="B409" s="25" t="s">
        <v>490</v>
      </c>
      <c r="C409" s="18">
        <v>0</v>
      </c>
      <c r="D409" s="18">
        <v>0.54</v>
      </c>
    </row>
    <row r="410" spans="2:4" x14ac:dyDescent="0.2">
      <c r="B410" s="25" t="s">
        <v>491</v>
      </c>
      <c r="C410" s="18">
        <v>0</v>
      </c>
      <c r="D410" s="18">
        <v>0.35</v>
      </c>
    </row>
    <row r="411" spans="2:4" x14ac:dyDescent="0.2">
      <c r="B411" s="25" t="s">
        <v>492</v>
      </c>
      <c r="C411" s="18">
        <v>0</v>
      </c>
      <c r="D411" s="18">
        <v>0.22</v>
      </c>
    </row>
    <row r="412" spans="2:4" x14ac:dyDescent="0.2">
      <c r="B412" s="25" t="s">
        <v>493</v>
      </c>
      <c r="C412" s="18">
        <v>0</v>
      </c>
      <c r="D412" s="18">
        <v>0.5</v>
      </c>
    </row>
    <row r="413" spans="2:4" x14ac:dyDescent="0.2">
      <c r="B413" s="25" t="s">
        <v>494</v>
      </c>
      <c r="C413" s="18">
        <v>0</v>
      </c>
      <c r="D413" s="18">
        <v>1.1000000000000001</v>
      </c>
    </row>
    <row r="415" spans="2:4" ht="15.75" x14ac:dyDescent="0.25">
      <c r="B415" s="23" t="s">
        <v>46</v>
      </c>
      <c r="C415" s="23"/>
      <c r="D415" s="23"/>
    </row>
    <row r="416" spans="2:4" x14ac:dyDescent="0.2">
      <c r="B416" s="130"/>
      <c r="C416" s="130"/>
      <c r="D416" s="130"/>
    </row>
    <row r="417" spans="2:4" x14ac:dyDescent="0.2">
      <c r="B417" s="7" t="s">
        <v>23</v>
      </c>
      <c r="C417" s="15" t="s">
        <v>2</v>
      </c>
      <c r="D417" s="15" t="s">
        <v>3</v>
      </c>
    </row>
    <row r="418" spans="2:4" x14ac:dyDescent="0.2">
      <c r="B418" s="5" t="s">
        <v>278</v>
      </c>
      <c r="C418" s="18">
        <v>5.0000000000000001E-3</v>
      </c>
      <c r="D418" s="18">
        <v>0.05</v>
      </c>
    </row>
    <row r="419" spans="2:4" x14ac:dyDescent="0.2">
      <c r="B419" s="5" t="s">
        <v>283</v>
      </c>
      <c r="C419" s="18">
        <v>5.0000000000000001E-3</v>
      </c>
      <c r="D419" s="18">
        <v>0.1</v>
      </c>
    </row>
    <row r="420" spans="2:4" x14ac:dyDescent="0.2">
      <c r="B420" s="5" t="s">
        <v>284</v>
      </c>
      <c r="C420" s="18">
        <v>4.8999999999999998E-3</v>
      </c>
      <c r="D420" s="18">
        <v>0.05</v>
      </c>
    </row>
    <row r="421" spans="2:4" x14ac:dyDescent="0.2">
      <c r="B421" s="5" t="s">
        <v>279</v>
      </c>
      <c r="C421" s="18">
        <v>8.5000000000000006E-3</v>
      </c>
      <c r="D421" s="18">
        <v>0.05</v>
      </c>
    </row>
    <row r="422" spans="2:4" x14ac:dyDescent="0.2">
      <c r="B422" s="5" t="s">
        <v>280</v>
      </c>
      <c r="C422" s="18">
        <v>1.6000000000000001E-3</v>
      </c>
      <c r="D422" s="18">
        <v>1.6000000000000001E-3</v>
      </c>
    </row>
    <row r="423" spans="2:4" x14ac:dyDescent="0.2">
      <c r="B423" s="5" t="s">
        <v>460</v>
      </c>
      <c r="C423" s="18">
        <v>3.0000000000000001E-3</v>
      </c>
      <c r="D423" s="18">
        <v>8.0000000000000002E-3</v>
      </c>
    </row>
    <row r="424" spans="2:4" x14ac:dyDescent="0.2">
      <c r="B424" s="5" t="s">
        <v>461</v>
      </c>
      <c r="C424" s="18">
        <v>1.4999999999999999E-2</v>
      </c>
      <c r="D424" s="18">
        <v>0.06</v>
      </c>
    </row>
    <row r="425" spans="2:4" x14ac:dyDescent="0.2">
      <c r="B425" s="5" t="s">
        <v>463</v>
      </c>
      <c r="C425" s="18">
        <v>4.0000000000000001E-3</v>
      </c>
      <c r="D425" s="18">
        <v>0.03</v>
      </c>
    </row>
    <row r="426" spans="2:4" x14ac:dyDescent="0.2">
      <c r="B426" s="5" t="s">
        <v>545</v>
      </c>
      <c r="C426" s="18">
        <v>5.4999999999999997E-3</v>
      </c>
      <c r="D426" s="18">
        <v>4.2000000000000003E-2</v>
      </c>
    </row>
    <row r="427" spans="2:4" x14ac:dyDescent="0.2">
      <c r="B427" s="5" t="s">
        <v>495</v>
      </c>
      <c r="C427" s="18">
        <v>4.1000000000000003E-3</v>
      </c>
      <c r="D427" s="18">
        <v>0.15659999999999999</v>
      </c>
    </row>
    <row r="428" spans="2:4" x14ac:dyDescent="0.2">
      <c r="B428" s="5" t="s">
        <v>546</v>
      </c>
      <c r="C428" s="18">
        <v>6.0000000000000001E-3</v>
      </c>
      <c r="D428" s="18">
        <v>0.155</v>
      </c>
    </row>
    <row r="429" spans="2:4" x14ac:dyDescent="0.2">
      <c r="B429" s="5" t="s">
        <v>462</v>
      </c>
      <c r="C429" s="18">
        <v>0.03</v>
      </c>
      <c r="D429" s="18">
        <v>0.06</v>
      </c>
    </row>
    <row r="430" spans="2:4" x14ac:dyDescent="0.2">
      <c r="B430" s="5" t="s">
        <v>547</v>
      </c>
      <c r="C430" s="18">
        <v>4.4999999999999998E-2</v>
      </c>
      <c r="D430" s="18">
        <v>0.09</v>
      </c>
    </row>
    <row r="432" spans="2:4" ht="15.75" x14ac:dyDescent="0.25">
      <c r="B432" s="24" t="s">
        <v>282</v>
      </c>
      <c r="C432" s="21"/>
      <c r="D432" s="22"/>
    </row>
    <row r="433" spans="2:4" x14ac:dyDescent="0.2">
      <c r="B433" s="7" t="s">
        <v>23</v>
      </c>
      <c r="C433" s="15" t="s">
        <v>2</v>
      </c>
      <c r="D433" s="15" t="s">
        <v>3</v>
      </c>
    </row>
    <row r="434" spans="2:4" x14ac:dyDescent="0.2">
      <c r="B434" s="5" t="s">
        <v>277</v>
      </c>
      <c r="C434" s="18">
        <v>1.2999999999999999E-2</v>
      </c>
      <c r="D434" s="18">
        <v>0.06</v>
      </c>
    </row>
    <row r="435" spans="2:4" x14ac:dyDescent="0.2">
      <c r="B435" s="5" t="s">
        <v>496</v>
      </c>
      <c r="C435" s="18">
        <v>6.0000000000000002E-5</v>
      </c>
      <c r="D435" s="18">
        <v>0.08</v>
      </c>
    </row>
    <row r="436" spans="2:4" x14ac:dyDescent="0.2">
      <c r="B436" s="5" t="s">
        <v>548</v>
      </c>
      <c r="C436" s="18">
        <v>5.0000000000000001E-3</v>
      </c>
      <c r="D436" s="18">
        <v>0.15</v>
      </c>
    </row>
    <row r="437" spans="2:4" x14ac:dyDescent="0.2">
      <c r="B437" s="5" t="s">
        <v>549</v>
      </c>
      <c r="C437" s="18">
        <v>5.0000000000000001E-3</v>
      </c>
      <c r="D437" s="18">
        <v>0.15</v>
      </c>
    </row>
    <row r="438" spans="2:4" x14ac:dyDescent="0.2">
      <c r="B438" s="5" t="s">
        <v>497</v>
      </c>
      <c r="C438" s="18">
        <v>6.0000000000000002E-5</v>
      </c>
      <c r="D438" s="18">
        <v>0.15</v>
      </c>
    </row>
    <row r="439" spans="2:4" x14ac:dyDescent="0.2">
      <c r="B439" s="5" t="s">
        <v>498</v>
      </c>
      <c r="C439" s="18">
        <v>4.5000000000000003E-5</v>
      </c>
      <c r="D439" s="18">
        <v>0.16</v>
      </c>
    </row>
    <row r="440" spans="2:4" x14ac:dyDescent="0.2">
      <c r="B440" s="5" t="s">
        <v>550</v>
      </c>
      <c r="C440" s="18">
        <v>4.5000000000000003E-5</v>
      </c>
      <c r="D440" s="18">
        <v>0.16</v>
      </c>
    </row>
    <row r="442" spans="2:4" ht="15.75" x14ac:dyDescent="0.25">
      <c r="B442" s="24" t="s">
        <v>311</v>
      </c>
      <c r="C442" s="21"/>
      <c r="D442" s="22"/>
    </row>
    <row r="443" spans="2:4" x14ac:dyDescent="0.2">
      <c r="B443" s="7" t="s">
        <v>23</v>
      </c>
      <c r="C443" s="15" t="s">
        <v>2</v>
      </c>
      <c r="D443" s="15" t="s">
        <v>3</v>
      </c>
    </row>
    <row r="444" spans="2:4" x14ac:dyDescent="0.2">
      <c r="B444" s="131" t="s">
        <v>312</v>
      </c>
      <c r="C444" s="132">
        <v>0.01</v>
      </c>
      <c r="D444" s="133">
        <v>0.215</v>
      </c>
    </row>
    <row r="445" spans="2:4" x14ac:dyDescent="0.2">
      <c r="B445" s="134" t="s">
        <v>313</v>
      </c>
      <c r="C445" s="135">
        <v>0.01</v>
      </c>
      <c r="D445" s="17">
        <v>0.13500000000000001</v>
      </c>
    </row>
    <row r="446" spans="2:4" x14ac:dyDescent="0.2">
      <c r="B446" s="8" t="s">
        <v>314</v>
      </c>
      <c r="C446" s="16">
        <v>1.4999999999999999E-2</v>
      </c>
      <c r="D446" s="16">
        <v>0.21</v>
      </c>
    </row>
  </sheetData>
  <mergeCells count="4">
    <mergeCell ref="B1:D1"/>
    <mergeCell ref="B2:D2"/>
    <mergeCell ref="B203:D203"/>
    <mergeCell ref="B204:D204"/>
  </mergeCell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E105"/>
  <sheetViews>
    <sheetView workbookViewId="0">
      <selection activeCell="B4" sqref="B4"/>
    </sheetView>
  </sheetViews>
  <sheetFormatPr defaultRowHeight="12" customHeight="1" x14ac:dyDescent="0.25"/>
  <cols>
    <col min="1" max="1" width="1.85546875" customWidth="1"/>
    <col min="2" max="2" width="25.42578125" customWidth="1"/>
  </cols>
  <sheetData>
    <row r="1" spans="1:5" ht="24" customHeight="1" x14ac:dyDescent="0.25">
      <c r="A1" s="1"/>
      <c r="B1" s="169" t="s">
        <v>285</v>
      </c>
      <c r="C1" s="170"/>
      <c r="D1" s="171"/>
      <c r="E1" s="1"/>
    </row>
    <row r="2" spans="1:5" ht="12" customHeight="1" x14ac:dyDescent="0.25">
      <c r="A2" s="1"/>
      <c r="B2" s="10"/>
      <c r="C2" s="9"/>
      <c r="D2" s="11"/>
      <c r="E2" s="1"/>
    </row>
    <row r="3" spans="1:5" ht="12" customHeight="1" x14ac:dyDescent="0.25">
      <c r="A3" s="1"/>
      <c r="B3" s="12" t="s">
        <v>23</v>
      </c>
      <c r="C3" s="13" t="s">
        <v>2</v>
      </c>
      <c r="D3" s="14" t="s">
        <v>3</v>
      </c>
      <c r="E3" s="1"/>
    </row>
    <row r="4" spans="1:5" ht="12" customHeight="1" x14ac:dyDescent="0.25">
      <c r="A4" s="1"/>
      <c r="B4" s="19" t="s">
        <v>48</v>
      </c>
      <c r="C4" s="19"/>
      <c r="D4" s="19"/>
      <c r="E4" s="1"/>
    </row>
    <row r="5" spans="1:5" ht="12" customHeight="1" x14ac:dyDescent="0.25">
      <c r="A5" s="1"/>
      <c r="B5" s="19" t="s">
        <v>49</v>
      </c>
      <c r="C5" s="19"/>
      <c r="D5" s="19"/>
      <c r="E5" s="1"/>
    </row>
    <row r="6" spans="1:5" ht="12" customHeight="1" x14ac:dyDescent="0.25">
      <c r="A6" s="1"/>
      <c r="B6" s="19" t="s">
        <v>50</v>
      </c>
      <c r="C6" s="19"/>
      <c r="D6" s="19"/>
      <c r="E6" s="1"/>
    </row>
    <row r="7" spans="1:5" ht="12" customHeight="1" x14ac:dyDescent="0.25">
      <c r="A7" s="1"/>
      <c r="B7" s="19" t="s">
        <v>51</v>
      </c>
      <c r="C7" s="19"/>
      <c r="D7" s="19"/>
      <c r="E7" s="1"/>
    </row>
    <row r="8" spans="1:5" ht="12" customHeight="1" x14ac:dyDescent="0.25">
      <c r="A8" s="1"/>
      <c r="B8" s="19" t="s">
        <v>52</v>
      </c>
      <c r="C8" s="19"/>
      <c r="D8" s="19"/>
      <c r="E8" s="1"/>
    </row>
    <row r="9" spans="1:5" ht="12" customHeight="1" x14ac:dyDescent="0.25">
      <c r="A9" s="1"/>
      <c r="B9" s="19" t="s">
        <v>53</v>
      </c>
      <c r="C9" s="19"/>
      <c r="D9" s="19"/>
      <c r="E9" s="1"/>
    </row>
    <row r="10" spans="1:5" ht="12" customHeight="1" x14ac:dyDescent="0.25">
      <c r="A10" s="1"/>
      <c r="B10" s="19" t="s">
        <v>54</v>
      </c>
      <c r="C10" s="19"/>
      <c r="D10" s="19"/>
      <c r="E10" s="1"/>
    </row>
    <row r="11" spans="1:5" ht="12" customHeight="1" x14ac:dyDescent="0.25">
      <c r="A11" s="1"/>
      <c r="B11" s="19" t="s">
        <v>55</v>
      </c>
      <c r="C11" s="19"/>
      <c r="D11" s="19"/>
      <c r="E11" s="1"/>
    </row>
    <row r="12" spans="1:5" ht="12" customHeight="1" x14ac:dyDescent="0.25">
      <c r="A12" s="1"/>
      <c r="B12" s="19" t="s">
        <v>56</v>
      </c>
      <c r="C12" s="19"/>
      <c r="D12" s="19"/>
      <c r="E12" s="1"/>
    </row>
    <row r="13" spans="1:5" ht="12" customHeight="1" x14ac:dyDescent="0.25">
      <c r="A13" s="1"/>
      <c r="B13" s="19" t="s">
        <v>57</v>
      </c>
      <c r="C13" s="19"/>
      <c r="D13" s="19"/>
      <c r="E13" s="1"/>
    </row>
    <row r="14" spans="1:5" ht="12" customHeight="1" x14ac:dyDescent="0.25">
      <c r="A14" s="1"/>
      <c r="B14" s="19" t="s">
        <v>58</v>
      </c>
      <c r="C14" s="19"/>
      <c r="D14" s="19"/>
      <c r="E14" s="1"/>
    </row>
    <row r="15" spans="1:5" ht="12" customHeight="1" x14ac:dyDescent="0.25">
      <c r="A15" s="1"/>
      <c r="B15" s="19" t="s">
        <v>59</v>
      </c>
      <c r="C15" s="19"/>
      <c r="D15" s="19"/>
      <c r="E15" s="1"/>
    </row>
    <row r="16" spans="1:5" ht="12" customHeight="1" x14ac:dyDescent="0.25">
      <c r="A16" s="1"/>
      <c r="B16" s="19" t="s">
        <v>60</v>
      </c>
      <c r="C16" s="19"/>
      <c r="D16" s="19"/>
      <c r="E16" s="1"/>
    </row>
    <row r="17" spans="1:5" ht="12" customHeight="1" x14ac:dyDescent="0.25">
      <c r="A17" s="1"/>
      <c r="B17" s="19" t="s">
        <v>61</v>
      </c>
      <c r="C17" s="19"/>
      <c r="D17" s="19"/>
      <c r="E17" s="1"/>
    </row>
    <row r="18" spans="1:5" ht="12" customHeight="1" x14ac:dyDescent="0.25">
      <c r="A18" s="1"/>
      <c r="B18" s="19" t="s">
        <v>62</v>
      </c>
      <c r="C18" s="19"/>
      <c r="D18" s="19"/>
      <c r="E18" s="1"/>
    </row>
    <row r="19" spans="1:5" ht="12" customHeight="1" x14ac:dyDescent="0.25">
      <c r="A19" s="1"/>
      <c r="B19" s="19" t="s">
        <v>63</v>
      </c>
      <c r="C19" s="19"/>
      <c r="D19" s="19"/>
      <c r="E19" s="1"/>
    </row>
    <row r="20" spans="1:5" ht="12" customHeight="1" x14ac:dyDescent="0.25">
      <c r="A20" s="1"/>
      <c r="B20" s="19" t="s">
        <v>64</v>
      </c>
      <c r="C20" s="19"/>
      <c r="D20" s="19"/>
      <c r="E20" s="1"/>
    </row>
    <row r="21" spans="1:5" ht="12" customHeight="1" x14ac:dyDescent="0.25">
      <c r="A21" s="1"/>
      <c r="B21" s="19" t="s">
        <v>65</v>
      </c>
      <c r="C21" s="19"/>
      <c r="D21" s="19"/>
      <c r="E21" s="1"/>
    </row>
    <row r="22" spans="1:5" ht="12" customHeight="1" x14ac:dyDescent="0.25">
      <c r="A22" s="1"/>
      <c r="B22" s="19" t="s">
        <v>66</v>
      </c>
      <c r="C22" s="19"/>
      <c r="D22" s="19"/>
      <c r="E22" s="1"/>
    </row>
    <row r="23" spans="1:5" ht="12" customHeight="1" x14ac:dyDescent="0.25">
      <c r="A23" s="1"/>
      <c r="B23" s="19" t="s">
        <v>67</v>
      </c>
      <c r="C23" s="19"/>
      <c r="D23" s="19"/>
      <c r="E23" s="1"/>
    </row>
    <row r="24" spans="1:5" ht="12" customHeight="1" x14ac:dyDescent="0.25">
      <c r="A24" s="1"/>
      <c r="B24" s="19" t="s">
        <v>68</v>
      </c>
      <c r="C24" s="19"/>
      <c r="D24" s="19"/>
      <c r="E24" s="1"/>
    </row>
    <row r="25" spans="1:5" ht="12" customHeight="1" x14ac:dyDescent="0.25">
      <c r="A25" s="1"/>
      <c r="B25" s="19" t="s">
        <v>69</v>
      </c>
      <c r="C25" s="19"/>
      <c r="D25" s="19"/>
      <c r="E25" s="1"/>
    </row>
    <row r="26" spans="1:5" ht="12" customHeight="1" x14ac:dyDescent="0.25">
      <c r="A26" s="1"/>
      <c r="B26" s="19" t="s">
        <v>70</v>
      </c>
      <c r="C26" s="19"/>
      <c r="D26" s="19"/>
      <c r="E26" s="1"/>
    </row>
    <row r="27" spans="1:5" ht="12" customHeight="1" x14ac:dyDescent="0.25">
      <c r="A27" s="1"/>
      <c r="B27" s="19" t="s">
        <v>71</v>
      </c>
      <c r="C27" s="19"/>
      <c r="D27" s="19"/>
      <c r="E27" s="1"/>
    </row>
    <row r="28" spans="1:5" ht="12" customHeight="1" x14ac:dyDescent="0.25">
      <c r="A28" s="1"/>
      <c r="B28" s="19" t="s">
        <v>72</v>
      </c>
      <c r="C28" s="19"/>
      <c r="D28" s="19"/>
      <c r="E28" s="1"/>
    </row>
    <row r="29" spans="1:5" ht="12" customHeight="1" x14ac:dyDescent="0.25">
      <c r="A29" s="1"/>
      <c r="B29" s="19" t="s">
        <v>73</v>
      </c>
      <c r="C29" s="19"/>
      <c r="D29" s="19"/>
      <c r="E29" s="1"/>
    </row>
    <row r="30" spans="1:5" ht="12" customHeight="1" x14ac:dyDescent="0.25">
      <c r="A30" s="1"/>
      <c r="B30" s="19" t="s">
        <v>74</v>
      </c>
      <c r="C30" s="19"/>
      <c r="D30" s="19"/>
      <c r="E30" s="1"/>
    </row>
    <row r="31" spans="1:5" ht="12" customHeight="1" x14ac:dyDescent="0.25">
      <c r="A31" s="1"/>
      <c r="B31" s="19" t="s">
        <v>75</v>
      </c>
      <c r="C31" s="19"/>
      <c r="D31" s="19"/>
      <c r="E31" s="1"/>
    </row>
    <row r="32" spans="1:5" ht="12" customHeight="1" x14ac:dyDescent="0.25">
      <c r="A32" s="1"/>
      <c r="B32" s="19" t="s">
        <v>76</v>
      </c>
      <c r="C32" s="19"/>
      <c r="D32" s="19"/>
      <c r="E32" s="1"/>
    </row>
    <row r="33" spans="1:5" ht="12" customHeight="1" x14ac:dyDescent="0.25">
      <c r="A33" s="1"/>
      <c r="B33" s="19" t="s">
        <v>77</v>
      </c>
      <c r="C33" s="19"/>
      <c r="D33" s="19"/>
      <c r="E33" s="1"/>
    </row>
    <row r="34" spans="1:5" ht="12" customHeight="1" x14ac:dyDescent="0.25">
      <c r="A34" s="1"/>
      <c r="B34" s="19" t="s">
        <v>78</v>
      </c>
      <c r="C34" s="19"/>
      <c r="D34" s="19"/>
      <c r="E34" s="1"/>
    </row>
    <row r="35" spans="1:5" ht="12" customHeight="1" x14ac:dyDescent="0.25">
      <c r="A35" s="1"/>
      <c r="B35" s="19" t="s">
        <v>79</v>
      </c>
      <c r="C35" s="19"/>
      <c r="D35" s="19"/>
      <c r="E35" s="1"/>
    </row>
    <row r="36" spans="1:5" ht="12" customHeight="1" x14ac:dyDescent="0.25">
      <c r="A36" s="1"/>
      <c r="B36" s="19" t="s">
        <v>80</v>
      </c>
      <c r="C36" s="19"/>
      <c r="D36" s="19"/>
      <c r="E36" s="1"/>
    </row>
    <row r="37" spans="1:5" ht="12" customHeight="1" x14ac:dyDescent="0.25">
      <c r="A37" s="1"/>
      <c r="B37" s="19" t="s">
        <v>81</v>
      </c>
      <c r="C37" s="19"/>
      <c r="D37" s="19"/>
      <c r="E37" s="1"/>
    </row>
    <row r="38" spans="1:5" ht="12" customHeight="1" x14ac:dyDescent="0.25">
      <c r="A38" s="1"/>
      <c r="B38" s="19" t="s">
        <v>82</v>
      </c>
      <c r="C38" s="19"/>
      <c r="D38" s="19"/>
      <c r="E38" s="1"/>
    </row>
    <row r="39" spans="1:5" ht="12" customHeight="1" x14ac:dyDescent="0.25">
      <c r="A39" s="1"/>
      <c r="B39" s="19" t="s">
        <v>83</v>
      </c>
      <c r="C39" s="19"/>
      <c r="D39" s="19"/>
      <c r="E39" s="1"/>
    </row>
    <row r="40" spans="1:5" ht="12" customHeight="1" x14ac:dyDescent="0.25">
      <c r="A40" s="1"/>
      <c r="B40" s="19" t="s">
        <v>84</v>
      </c>
      <c r="C40" s="19"/>
      <c r="D40" s="19"/>
      <c r="E40" s="1"/>
    </row>
    <row r="41" spans="1:5" ht="12" customHeight="1" x14ac:dyDescent="0.25">
      <c r="A41" s="1"/>
      <c r="B41" s="19" t="s">
        <v>85</v>
      </c>
      <c r="C41" s="19"/>
      <c r="D41" s="19"/>
      <c r="E41" s="1"/>
    </row>
    <row r="42" spans="1:5" ht="12" customHeight="1" x14ac:dyDescent="0.25">
      <c r="A42" s="1"/>
      <c r="B42" s="19" t="s">
        <v>86</v>
      </c>
      <c r="C42" s="19"/>
      <c r="D42" s="19"/>
      <c r="E42" s="1"/>
    </row>
    <row r="43" spans="1:5" ht="12" customHeight="1" x14ac:dyDescent="0.25">
      <c r="A43" s="1"/>
      <c r="B43" s="19" t="s">
        <v>87</v>
      </c>
      <c r="C43" s="19"/>
      <c r="D43" s="19"/>
      <c r="E43" s="1"/>
    </row>
    <row r="44" spans="1:5" ht="12" customHeight="1" x14ac:dyDescent="0.25">
      <c r="A44" s="1"/>
      <c r="B44" s="19" t="s">
        <v>88</v>
      </c>
      <c r="C44" s="19"/>
      <c r="D44" s="19"/>
      <c r="E44" s="1"/>
    </row>
    <row r="45" spans="1:5" ht="12" customHeight="1" x14ac:dyDescent="0.25">
      <c r="A45" s="1"/>
      <c r="B45" s="19" t="s">
        <v>89</v>
      </c>
      <c r="C45" s="19"/>
      <c r="D45" s="19"/>
      <c r="E45" s="1"/>
    </row>
    <row r="46" spans="1:5" ht="12" customHeight="1" x14ac:dyDescent="0.25">
      <c r="A46" s="1"/>
      <c r="B46" s="19" t="s">
        <v>90</v>
      </c>
      <c r="C46" s="19"/>
      <c r="D46" s="19"/>
      <c r="E46" s="1"/>
    </row>
    <row r="47" spans="1:5" ht="12" customHeight="1" x14ac:dyDescent="0.25">
      <c r="A47" s="1"/>
      <c r="B47" s="19" t="s">
        <v>91</v>
      </c>
      <c r="C47" s="19"/>
      <c r="D47" s="19"/>
      <c r="E47" s="1"/>
    </row>
    <row r="48" spans="1:5" ht="12" customHeight="1" x14ac:dyDescent="0.25">
      <c r="A48" s="1"/>
      <c r="B48" s="19" t="s">
        <v>92</v>
      </c>
      <c r="C48" s="19"/>
      <c r="D48" s="19"/>
      <c r="E48" s="1"/>
    </row>
    <row r="49" spans="1:5" ht="12" customHeight="1" x14ac:dyDescent="0.25">
      <c r="A49" s="1"/>
      <c r="B49" s="19" t="s">
        <v>93</v>
      </c>
      <c r="C49" s="19"/>
      <c r="D49" s="19"/>
      <c r="E49" s="1"/>
    </row>
    <row r="50" spans="1:5" ht="12" customHeight="1" x14ac:dyDescent="0.25">
      <c r="A50" s="1"/>
      <c r="B50" s="19" t="s">
        <v>94</v>
      </c>
      <c r="C50" s="19"/>
      <c r="D50" s="19"/>
      <c r="E50" s="1"/>
    </row>
    <row r="51" spans="1:5" ht="12" customHeight="1" x14ac:dyDescent="0.25">
      <c r="A51" s="1"/>
      <c r="B51" s="19" t="s">
        <v>95</v>
      </c>
      <c r="C51" s="19"/>
      <c r="D51" s="19"/>
      <c r="E51" s="1"/>
    </row>
    <row r="52" spans="1:5" ht="12" customHeight="1" x14ac:dyDescent="0.25">
      <c r="A52" s="1"/>
      <c r="B52" s="19" t="s">
        <v>96</v>
      </c>
      <c r="C52" s="19"/>
      <c r="D52" s="19"/>
      <c r="E52" s="1"/>
    </row>
    <row r="53" spans="1:5" ht="12" customHeight="1" x14ac:dyDescent="0.25">
      <c r="A53" s="1"/>
      <c r="B53" s="19" t="s">
        <v>97</v>
      </c>
      <c r="C53" s="19"/>
      <c r="D53" s="19"/>
      <c r="E53" s="1"/>
    </row>
    <row r="54" spans="1:5" ht="12" customHeight="1" x14ac:dyDescent="0.25">
      <c r="A54" s="1"/>
      <c r="B54" s="19" t="s">
        <v>227</v>
      </c>
      <c r="C54" s="19"/>
      <c r="D54" s="19"/>
      <c r="E54" s="1"/>
    </row>
    <row r="55" spans="1:5" ht="12" customHeight="1" x14ac:dyDescent="0.25">
      <c r="A55" s="1"/>
      <c r="B55" s="19" t="s">
        <v>228</v>
      </c>
      <c r="C55" s="19"/>
      <c r="D55" s="19"/>
      <c r="E55" s="1"/>
    </row>
    <row r="56" spans="1:5" ht="12" customHeight="1" x14ac:dyDescent="0.25">
      <c r="A56" s="1"/>
      <c r="B56" s="19" t="s">
        <v>229</v>
      </c>
      <c r="C56" s="19"/>
      <c r="D56" s="19"/>
      <c r="E56" s="1"/>
    </row>
    <row r="57" spans="1:5" ht="12" customHeight="1" x14ac:dyDescent="0.25">
      <c r="A57" s="1"/>
      <c r="B57" s="19" t="s">
        <v>230</v>
      </c>
      <c r="C57" s="19"/>
      <c r="D57" s="19"/>
      <c r="E57" s="1"/>
    </row>
    <row r="58" spans="1:5" ht="12" customHeight="1" x14ac:dyDescent="0.25">
      <c r="A58" s="1"/>
      <c r="B58" s="19" t="s">
        <v>231</v>
      </c>
      <c r="C58" s="19"/>
      <c r="D58" s="19"/>
      <c r="E58" s="1"/>
    </row>
    <row r="59" spans="1:5" ht="12" customHeight="1" x14ac:dyDescent="0.25">
      <c r="A59" s="1"/>
      <c r="B59" s="19" t="s">
        <v>232</v>
      </c>
      <c r="C59" s="19"/>
      <c r="D59" s="19"/>
      <c r="E59" s="1"/>
    </row>
    <row r="60" spans="1:5" ht="12" customHeight="1" x14ac:dyDescent="0.25">
      <c r="A60" s="1"/>
      <c r="B60" s="19" t="s">
        <v>233</v>
      </c>
      <c r="C60" s="19"/>
      <c r="D60" s="19"/>
      <c r="E60" s="1"/>
    </row>
    <row r="61" spans="1:5" ht="12" customHeight="1" x14ac:dyDescent="0.25">
      <c r="A61" s="1"/>
      <c r="B61" s="19" t="s">
        <v>234</v>
      </c>
      <c r="C61" s="19"/>
      <c r="D61" s="19"/>
      <c r="E61" s="1"/>
    </row>
    <row r="62" spans="1:5" ht="12" customHeight="1" x14ac:dyDescent="0.25">
      <c r="A62" s="1"/>
      <c r="B62" s="19" t="s">
        <v>235</v>
      </c>
      <c r="C62" s="19"/>
      <c r="D62" s="19"/>
      <c r="E62" s="1"/>
    </row>
    <row r="63" spans="1:5" ht="12" customHeight="1" x14ac:dyDescent="0.25">
      <c r="A63" s="1"/>
      <c r="B63" s="19" t="s">
        <v>236</v>
      </c>
      <c r="C63" s="19"/>
      <c r="D63" s="19"/>
      <c r="E63" s="1"/>
    </row>
    <row r="64" spans="1:5" ht="12" customHeight="1" x14ac:dyDescent="0.25">
      <c r="A64" s="1"/>
      <c r="B64" s="19" t="s">
        <v>237</v>
      </c>
      <c r="C64" s="19"/>
      <c r="D64" s="19"/>
      <c r="E64" s="1"/>
    </row>
    <row r="65" spans="1:5" ht="12" customHeight="1" x14ac:dyDescent="0.25">
      <c r="A65" s="1"/>
      <c r="B65" s="19" t="s">
        <v>238</v>
      </c>
      <c r="C65" s="19"/>
      <c r="D65" s="19"/>
      <c r="E65" s="1"/>
    </row>
    <row r="66" spans="1:5" ht="12" customHeight="1" x14ac:dyDescent="0.25">
      <c r="A66" s="1"/>
      <c r="B66" s="19" t="s">
        <v>239</v>
      </c>
      <c r="C66" s="19"/>
      <c r="D66" s="19"/>
      <c r="E66" s="1"/>
    </row>
    <row r="67" spans="1:5" ht="12" customHeight="1" x14ac:dyDescent="0.25">
      <c r="A67" s="1"/>
      <c r="B67" s="19" t="s">
        <v>240</v>
      </c>
      <c r="C67" s="19"/>
      <c r="D67" s="19"/>
      <c r="E67" s="1"/>
    </row>
    <row r="68" spans="1:5" ht="12" customHeight="1" x14ac:dyDescent="0.25">
      <c r="A68" s="1"/>
      <c r="B68" s="19" t="s">
        <v>241</v>
      </c>
      <c r="C68" s="19"/>
      <c r="D68" s="19"/>
      <c r="E68" s="1"/>
    </row>
    <row r="69" spans="1:5" ht="12" customHeight="1" x14ac:dyDescent="0.25">
      <c r="A69" s="1"/>
      <c r="B69" s="19" t="s">
        <v>242</v>
      </c>
      <c r="C69" s="19"/>
      <c r="D69" s="19"/>
      <c r="E69" s="1"/>
    </row>
    <row r="70" spans="1:5" ht="12" customHeight="1" x14ac:dyDescent="0.25">
      <c r="A70" s="1"/>
      <c r="B70" s="19" t="s">
        <v>243</v>
      </c>
      <c r="C70" s="19"/>
      <c r="D70" s="19"/>
      <c r="E70" s="1"/>
    </row>
    <row r="71" spans="1:5" ht="12" customHeight="1" x14ac:dyDescent="0.25">
      <c r="A71" s="1"/>
      <c r="B71" s="19" t="s">
        <v>244</v>
      </c>
      <c r="C71" s="19"/>
      <c r="D71" s="19"/>
      <c r="E71" s="1"/>
    </row>
    <row r="72" spans="1:5" ht="12" customHeight="1" x14ac:dyDescent="0.25">
      <c r="A72" s="1"/>
      <c r="B72" s="19" t="s">
        <v>245</v>
      </c>
      <c r="C72" s="19"/>
      <c r="D72" s="19"/>
      <c r="E72" s="1"/>
    </row>
    <row r="73" spans="1:5" ht="12" customHeight="1" x14ac:dyDescent="0.25">
      <c r="A73" s="1"/>
      <c r="B73" s="19" t="s">
        <v>246</v>
      </c>
      <c r="C73" s="19"/>
      <c r="D73" s="19"/>
      <c r="E73" s="1"/>
    </row>
    <row r="74" spans="1:5" ht="12" customHeight="1" x14ac:dyDescent="0.25">
      <c r="A74" s="1"/>
      <c r="B74" s="19" t="s">
        <v>247</v>
      </c>
      <c r="C74" s="19"/>
      <c r="D74" s="19"/>
      <c r="E74" s="1"/>
    </row>
    <row r="75" spans="1:5" ht="12" customHeight="1" x14ac:dyDescent="0.25">
      <c r="A75" s="1"/>
      <c r="B75" s="19" t="s">
        <v>248</v>
      </c>
      <c r="C75" s="19"/>
      <c r="D75" s="19"/>
      <c r="E75" s="1"/>
    </row>
    <row r="76" spans="1:5" ht="12" customHeight="1" x14ac:dyDescent="0.25">
      <c r="A76" s="1"/>
      <c r="B76" s="19" t="s">
        <v>249</v>
      </c>
      <c r="C76" s="19"/>
      <c r="D76" s="19"/>
      <c r="E76" s="1"/>
    </row>
    <row r="77" spans="1:5" ht="12" customHeight="1" x14ac:dyDescent="0.25">
      <c r="A77" s="1"/>
      <c r="B77" s="19" t="s">
        <v>250</v>
      </c>
      <c r="C77" s="19"/>
      <c r="D77" s="19"/>
      <c r="E77" s="1"/>
    </row>
    <row r="78" spans="1:5" ht="12" customHeight="1" x14ac:dyDescent="0.25">
      <c r="A78" s="1"/>
      <c r="B78" s="19" t="s">
        <v>251</v>
      </c>
      <c r="C78" s="19"/>
      <c r="D78" s="19"/>
      <c r="E78" s="1"/>
    </row>
    <row r="79" spans="1:5" ht="12" customHeight="1" x14ac:dyDescent="0.25">
      <c r="A79" s="1"/>
      <c r="B79" s="19" t="s">
        <v>252</v>
      </c>
      <c r="C79" s="19"/>
      <c r="D79" s="19"/>
      <c r="E79" s="1"/>
    </row>
    <row r="80" spans="1:5" ht="12" customHeight="1" x14ac:dyDescent="0.25">
      <c r="A80" s="1"/>
      <c r="B80" s="19" t="s">
        <v>253</v>
      </c>
      <c r="C80" s="19"/>
      <c r="D80" s="19"/>
      <c r="E80" s="1"/>
    </row>
    <row r="81" spans="1:5" ht="12" customHeight="1" x14ac:dyDescent="0.25">
      <c r="A81" s="1"/>
      <c r="B81" s="19" t="s">
        <v>254</v>
      </c>
      <c r="C81" s="19"/>
      <c r="D81" s="19"/>
      <c r="E81" s="1"/>
    </row>
    <row r="82" spans="1:5" ht="12" customHeight="1" x14ac:dyDescent="0.25">
      <c r="A82" s="1"/>
      <c r="B82" s="19" t="s">
        <v>255</v>
      </c>
      <c r="C82" s="19"/>
      <c r="D82" s="19"/>
      <c r="E82" s="1"/>
    </row>
    <row r="83" spans="1:5" ht="12" customHeight="1" x14ac:dyDescent="0.25">
      <c r="A83" s="1"/>
      <c r="B83" s="19" t="s">
        <v>256</v>
      </c>
      <c r="C83" s="19"/>
      <c r="D83" s="19"/>
      <c r="E83" s="1"/>
    </row>
    <row r="84" spans="1:5" ht="12" customHeight="1" x14ac:dyDescent="0.25">
      <c r="A84" s="1"/>
      <c r="B84" s="19" t="s">
        <v>257</v>
      </c>
      <c r="C84" s="19"/>
      <c r="D84" s="19"/>
      <c r="E84" s="1"/>
    </row>
    <row r="85" spans="1:5" ht="12" customHeight="1" x14ac:dyDescent="0.25">
      <c r="A85" s="1"/>
      <c r="B85" s="19" t="s">
        <v>258</v>
      </c>
      <c r="C85" s="19"/>
      <c r="D85" s="19"/>
      <c r="E85" s="1"/>
    </row>
    <row r="86" spans="1:5" ht="12" customHeight="1" x14ac:dyDescent="0.25">
      <c r="A86" s="1"/>
      <c r="B86" s="19" t="s">
        <v>259</v>
      </c>
      <c r="C86" s="19"/>
      <c r="D86" s="19"/>
      <c r="E86" s="1"/>
    </row>
    <row r="87" spans="1:5" ht="12" customHeight="1" x14ac:dyDescent="0.25">
      <c r="A87" s="1"/>
      <c r="B87" s="19" t="s">
        <v>260</v>
      </c>
      <c r="C87" s="19"/>
      <c r="D87" s="19"/>
      <c r="E87" s="1"/>
    </row>
    <row r="88" spans="1:5" ht="12" customHeight="1" x14ac:dyDescent="0.25">
      <c r="A88" s="1"/>
      <c r="B88" s="19" t="s">
        <v>261</v>
      </c>
      <c r="C88" s="19"/>
      <c r="D88" s="19"/>
      <c r="E88" s="1"/>
    </row>
    <row r="89" spans="1:5" ht="12" customHeight="1" x14ac:dyDescent="0.25">
      <c r="A89" s="1"/>
      <c r="B89" s="19" t="s">
        <v>262</v>
      </c>
      <c r="C89" s="19"/>
      <c r="D89" s="19"/>
      <c r="E89" s="1"/>
    </row>
    <row r="90" spans="1:5" ht="12" customHeight="1" x14ac:dyDescent="0.25">
      <c r="A90" s="1"/>
      <c r="B90" s="19" t="s">
        <v>263</v>
      </c>
      <c r="C90" s="19"/>
      <c r="D90" s="19"/>
      <c r="E90" s="1"/>
    </row>
    <row r="91" spans="1:5" ht="12" customHeight="1" x14ac:dyDescent="0.25">
      <c r="A91" s="1"/>
      <c r="B91" s="19" t="s">
        <v>264</v>
      </c>
      <c r="C91" s="19"/>
      <c r="D91" s="19"/>
      <c r="E91" s="1"/>
    </row>
    <row r="92" spans="1:5" ht="12" customHeight="1" x14ac:dyDescent="0.25">
      <c r="A92" s="1"/>
      <c r="B92" s="19" t="s">
        <v>265</v>
      </c>
      <c r="C92" s="19"/>
      <c r="D92" s="19"/>
      <c r="E92" s="1"/>
    </row>
    <row r="93" spans="1:5" ht="12" customHeight="1" x14ac:dyDescent="0.25">
      <c r="A93" s="1"/>
      <c r="B93" s="19" t="s">
        <v>266</v>
      </c>
      <c r="C93" s="19"/>
      <c r="D93" s="19"/>
      <c r="E93" s="1"/>
    </row>
    <row r="94" spans="1:5" ht="12" customHeight="1" x14ac:dyDescent="0.25">
      <c r="A94" s="1"/>
      <c r="B94" s="19" t="s">
        <v>267</v>
      </c>
      <c r="C94" s="19"/>
      <c r="D94" s="19"/>
      <c r="E94" s="1"/>
    </row>
    <row r="95" spans="1:5" ht="12" customHeight="1" x14ac:dyDescent="0.25">
      <c r="A95" s="1"/>
      <c r="B95" s="19" t="s">
        <v>268</v>
      </c>
      <c r="C95" s="19"/>
      <c r="D95" s="19"/>
      <c r="E95" s="1"/>
    </row>
    <row r="96" spans="1:5" ht="12" customHeight="1" x14ac:dyDescent="0.25">
      <c r="A96" s="1"/>
      <c r="B96" s="19" t="s">
        <v>269</v>
      </c>
      <c r="C96" s="19"/>
      <c r="D96" s="19"/>
      <c r="E96" s="1"/>
    </row>
    <row r="97" spans="1:5" ht="12" customHeight="1" x14ac:dyDescent="0.25">
      <c r="A97" s="1"/>
      <c r="B97" s="19" t="s">
        <v>270</v>
      </c>
      <c r="C97" s="19"/>
      <c r="D97" s="19"/>
      <c r="E97" s="1"/>
    </row>
    <row r="98" spans="1:5" ht="12" customHeight="1" x14ac:dyDescent="0.25">
      <c r="A98" s="1"/>
      <c r="B98" s="19" t="s">
        <v>271</v>
      </c>
      <c r="C98" s="19"/>
      <c r="D98" s="19"/>
      <c r="E98" s="1"/>
    </row>
    <row r="99" spans="1:5" ht="12" customHeight="1" x14ac:dyDescent="0.25">
      <c r="A99" s="1"/>
      <c r="B99" s="19" t="s">
        <v>272</v>
      </c>
      <c r="C99" s="19"/>
      <c r="D99" s="19"/>
      <c r="E99" s="1"/>
    </row>
    <row r="100" spans="1:5" ht="12" customHeight="1" x14ac:dyDescent="0.25">
      <c r="A100" s="1"/>
      <c r="B100" s="19" t="s">
        <v>273</v>
      </c>
      <c r="C100" s="19"/>
      <c r="D100" s="19"/>
      <c r="E100" s="1"/>
    </row>
    <row r="101" spans="1:5" ht="12" customHeight="1" x14ac:dyDescent="0.25">
      <c r="A101" s="1"/>
      <c r="B101" s="19" t="s">
        <v>274</v>
      </c>
      <c r="C101" s="19"/>
      <c r="D101" s="19"/>
      <c r="E101" s="1"/>
    </row>
    <row r="102" spans="1:5" ht="12" customHeight="1" x14ac:dyDescent="0.25">
      <c r="A102" s="1"/>
      <c r="B102" s="19" t="s">
        <v>275</v>
      </c>
      <c r="C102" s="19"/>
      <c r="D102" s="19"/>
      <c r="E102" s="1"/>
    </row>
    <row r="103" spans="1:5" ht="12" customHeight="1" x14ac:dyDescent="0.25">
      <c r="A103" s="1"/>
      <c r="B103" s="19" t="s">
        <v>276</v>
      </c>
      <c r="C103" s="19"/>
      <c r="D103" s="19"/>
      <c r="E103" s="1"/>
    </row>
    <row r="104" spans="1:5" ht="12" customHeight="1" x14ac:dyDescent="0.25">
      <c r="A104" s="1"/>
      <c r="B104" s="1"/>
      <c r="C104" s="1"/>
      <c r="D104" s="1"/>
      <c r="E104" s="1"/>
    </row>
    <row r="105" spans="1:5" ht="12" customHeight="1" x14ac:dyDescent="0.25">
      <c r="A105" s="1"/>
      <c r="B105" s="1"/>
      <c r="C105" s="1"/>
      <c r="D105" s="1"/>
      <c r="E105" s="1"/>
    </row>
  </sheetData>
  <sheetProtection sheet="1" objects="1" scenarios="1"/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PSN-64</vt:lpstr>
      <vt:lpstr>Device Database</vt:lpstr>
      <vt:lpstr>User Defined</vt:lpstr>
      <vt:lpstr>Conv_Detectors</vt:lpstr>
      <vt:lpstr>Horn_Strobes</vt:lpstr>
      <vt:lpstr>Horns</vt:lpstr>
      <vt:lpstr>MiniHorns</vt:lpstr>
      <vt:lpstr>Other_Notification</vt:lpstr>
      <vt:lpstr>PLINK_Devices</vt:lpstr>
      <vt:lpstr>'PSN-64'!Print_Area</vt:lpstr>
      <vt:lpstr>SLC_Aux_Power</vt:lpstr>
      <vt:lpstr>Strobes</vt:lpstr>
      <vt:lpstr>User_Defined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Summers</dc:creator>
  <cp:lastModifiedBy>Tony Moore</cp:lastModifiedBy>
  <cp:lastPrinted>2022-02-21T20:00:59Z</cp:lastPrinted>
  <dcterms:created xsi:type="dcterms:W3CDTF">2011-12-25T02:49:30Z</dcterms:created>
  <dcterms:modified xsi:type="dcterms:W3CDTF">2025-04-04T18:51:29Z</dcterms:modified>
</cp:coreProperties>
</file>